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82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<sst xmlns="http://schemas.openxmlformats.org/spreadsheetml/2006/main" count="75" uniqueCount="49">
  <si>
    <r>
      <rPr>
        <sz val="18"/>
        <rFont val="方正小标宋简体"/>
        <charset val="134"/>
      </rPr>
      <t>漳平市2024年度农业生产（粮食）社会化服务资金发放审核情况表（</t>
    </r>
    <r>
      <rPr>
        <b/>
        <sz val="18"/>
        <rFont val="方正小标宋简体"/>
        <charset val="134"/>
      </rPr>
      <t>第一批</t>
    </r>
    <r>
      <rPr>
        <sz val="18"/>
        <rFont val="方正小标宋简体"/>
        <charset val="134"/>
      </rPr>
      <t>）</t>
    </r>
  </si>
  <si>
    <t>2025.03.23</t>
  </si>
  <si>
    <t>乡镇</t>
  </si>
  <si>
    <t>序号</t>
  </si>
  <si>
    <t>主体名称</t>
  </si>
  <si>
    <t>机　耕</t>
  </si>
  <si>
    <t>机　插</t>
  </si>
  <si>
    <t>机　防</t>
  </si>
  <si>
    <t>机　收</t>
  </si>
  <si>
    <t>总金额（元）</t>
  </si>
  <si>
    <t>其　　中：</t>
  </si>
  <si>
    <t>服务农户总数</t>
  </si>
  <si>
    <t>面积（亩）</t>
  </si>
  <si>
    <r>
      <rPr>
        <sz val="11"/>
        <rFont val="仿宋_GB2312"/>
        <charset val="134"/>
      </rPr>
      <t>补助标准</t>
    </r>
    <r>
      <rPr>
        <sz val="10"/>
        <rFont val="仿宋_GB2312"/>
        <charset val="134"/>
      </rPr>
      <t>（元/亩）</t>
    </r>
  </si>
  <si>
    <t>小计</t>
  </si>
  <si>
    <t>主体40%金额（元）</t>
  </si>
  <si>
    <t>农户60%金额（元）</t>
  </si>
  <si>
    <t>赤水镇</t>
  </si>
  <si>
    <t xml:space="preserve">漳平市赤水镇理武家庭农场 </t>
  </si>
  <si>
    <t xml:space="preserve"> 漳平市赤水镇青秀家庭农场</t>
  </si>
  <si>
    <t>漳平市赤水镇吴有青家庭农场</t>
  </si>
  <si>
    <t>漳平市赤水镇民利水稻种植家庭农场</t>
  </si>
  <si>
    <t>小　计</t>
  </si>
  <si>
    <t>南洋镇</t>
  </si>
  <si>
    <t>漳平市双洋镇员当春祥家庭农场</t>
  </si>
  <si>
    <t xml:space="preserve"> 漳平市双洋镇建明家庭农场 </t>
  </si>
  <si>
    <t xml:space="preserve">漳平市新桥新丰家庭农场 </t>
  </si>
  <si>
    <t>双洋镇</t>
  </si>
  <si>
    <t>漳平市双洋镇开景家庭农场</t>
  </si>
  <si>
    <t xml:space="preserve">漳平市丰瑞农业服务专业合作社 </t>
  </si>
  <si>
    <t>漳平市双洋镇温福林家庭农场</t>
  </si>
  <si>
    <t>漳平市双洋镇刘建华家庭农场</t>
  </si>
  <si>
    <t xml:space="preserve">漳平市双洋镇良春家庭农场 </t>
  </si>
  <si>
    <t>漳平市双洋镇建明家庭农场</t>
  </si>
  <si>
    <t>新桥镇</t>
  </si>
  <si>
    <t>漳平市新桥新丰家庭农场</t>
  </si>
  <si>
    <t xml:space="preserve">漳平市双洋镇开景家庭农场 </t>
  </si>
  <si>
    <t>漳平市开炳家庭农场</t>
  </si>
  <si>
    <t xml:space="preserve">漳平市新桥镇曾丰家庭农场 </t>
  </si>
  <si>
    <t>灵地乡</t>
  </si>
  <si>
    <t>2（无北斗）</t>
  </si>
  <si>
    <t xml:space="preserve">漳平市芙蓉生态农场 </t>
  </si>
  <si>
    <t>西园镇</t>
  </si>
  <si>
    <t>小  计</t>
  </si>
  <si>
    <t>总计</t>
  </si>
  <si>
    <t>耕</t>
  </si>
  <si>
    <t>种</t>
  </si>
  <si>
    <t>防</t>
  </si>
  <si>
    <t>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</si>
</sst>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8"/>
      <name val="方正小标宋简体"/>
      <charset val="134"/>
    </font>
    <font>
      <sz val="11"/>
      <name val="Tahoma"/>
      <charset val="134"/>
    </font>
    <font>
      <sz val="12"/>
      <name val="仿宋_GB2312"/>
      <charset val="134"/>
    </font>
    <font>
      <sz val="11"/>
      <name val="仿宋_GB2312"/>
      <charset val="134"/>
    </font>
    <font>
      <sz val="14"/>
      <name val="仿宋_GB2312"/>
      <charset val="134"/>
    </font>
    <font>
      <sz val="16"/>
      <name val="仿宋_GB2312"/>
      <charset val="134"/>
    </font>
    <font>
      <b/>
      <sz val="14"/>
      <name val="宋体"/>
      <charset val="134"/>
      <scheme val="minor"/>
    </font>
    <font>
      <b/>
      <sz val="1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name val="方正小标宋简体"/>
      <charset val="134"/>
    </font>
    <font>
      <sz val="1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6" applyNumberFormat="0" applyAlignment="0" applyProtection="0">
      <alignment vertical="center"/>
    </xf>
    <xf numFmtId="0" fontId="20" fillId="4" borderId="17" applyNumberFormat="0" applyAlignment="0" applyProtection="0">
      <alignment vertical="center"/>
    </xf>
    <xf numFmtId="0" fontId="21" fillId="4" borderId="16" applyNumberFormat="0" applyAlignment="0" applyProtection="0">
      <alignment vertical="center"/>
    </xf>
    <xf numFmtId="0" fontId="22" fillId="5" borderId="18" applyNumberFormat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wrapText="1"/>
    </xf>
    <xf numFmtId="0" fontId="7" fillId="0" borderId="3" xfId="0" applyNumberFormat="1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5" fillId="0" borderId="9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3" xfId="0" applyNumberFormat="1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0" fontId="5" fillId="0" borderId="11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vertical="center"/>
    </xf>
    <xf numFmtId="0" fontId="9" fillId="0" borderId="3" xfId="0" applyFont="1" applyBorder="1">
      <alignment vertical="center"/>
    </xf>
    <xf numFmtId="0" fontId="10" fillId="0" borderId="3" xfId="0" applyFont="1" applyBorder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4"/>
  <sheetViews>
    <sheetView tabSelected="1" zoomScale="85" zoomScaleNormal="85" topLeftCell="C25" workbookViewId="0">
      <selection activeCell="S31" sqref="S31"/>
    </sheetView>
  </sheetViews>
  <sheetFormatPr defaultColWidth="9" defaultRowHeight="13.5"/>
  <cols>
    <col min="2" max="2" width="7" customWidth="1"/>
    <col min="3" max="3" width="19.5583333333333" customWidth="1"/>
    <col min="4" max="6" width="12.875"/>
    <col min="7" max="7" width="12.25"/>
    <col min="9" max="9" width="9.88333333333333"/>
    <col min="10" max="10" width="12.25"/>
    <col min="12" max="12" width="11.375"/>
    <col min="13" max="13" width="14"/>
    <col min="15" max="15" width="14.3333333333333" customWidth="1"/>
    <col min="16" max="16" width="12.8833333333333"/>
    <col min="17" max="18" width="14.375"/>
    <col min="20" max="20" width="9.375"/>
  </cols>
  <sheetData>
    <row r="1" ht="40.2" customHeight="1" spans="1:19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ht="25.8" customHeight="1" spans="1:19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ht="30" customHeight="1" spans="1:19">
      <c r="A3" s="11" t="s">
        <v>2</v>
      </c>
      <c r="B3" s="11" t="s">
        <v>3</v>
      </c>
      <c r="C3" s="11" t="s">
        <v>4</v>
      </c>
      <c r="D3" s="12" t="s">
        <v>5</v>
      </c>
      <c r="E3" s="13"/>
      <c r="F3" s="14"/>
      <c r="G3" s="12" t="s">
        <v>6</v>
      </c>
      <c r="H3" s="13"/>
      <c r="I3" s="14"/>
      <c r="J3" s="12" t="s">
        <v>7</v>
      </c>
      <c r="K3" s="13"/>
      <c r="L3" s="14"/>
      <c r="M3" s="12" t="s">
        <v>8</v>
      </c>
      <c r="N3" s="13"/>
      <c r="O3" s="14"/>
      <c r="P3" s="16" t="s">
        <v>9</v>
      </c>
      <c r="Q3" s="12" t="s">
        <v>10</v>
      </c>
      <c r="R3" s="14"/>
      <c r="S3" s="16" t="s">
        <v>11</v>
      </c>
    </row>
    <row r="4" ht="27" spans="1:19">
      <c r="A4" s="15"/>
      <c r="B4" s="15"/>
      <c r="C4" s="15"/>
      <c r="D4" s="16" t="s">
        <v>12</v>
      </c>
      <c r="E4" s="16" t="s">
        <v>13</v>
      </c>
      <c r="F4" s="16" t="s">
        <v>14</v>
      </c>
      <c r="G4" s="16" t="s">
        <v>12</v>
      </c>
      <c r="H4" s="16" t="s">
        <v>13</v>
      </c>
      <c r="I4" s="16" t="s">
        <v>14</v>
      </c>
      <c r="J4" s="16" t="s">
        <v>12</v>
      </c>
      <c r="K4" s="16" t="s">
        <v>13</v>
      </c>
      <c r="L4" s="16" t="s">
        <v>14</v>
      </c>
      <c r="M4" s="16" t="s">
        <v>12</v>
      </c>
      <c r="N4" s="16" t="s">
        <v>13</v>
      </c>
      <c r="O4" s="16" t="s">
        <v>14</v>
      </c>
      <c r="P4" s="40"/>
      <c r="Q4" s="42" t="s">
        <v>15</v>
      </c>
      <c r="R4" s="42" t="s">
        <v>16</v>
      </c>
      <c r="S4" s="40"/>
    </row>
    <row r="5" ht="34.8" customHeight="1" spans="1:19">
      <c r="A5" s="17" t="s">
        <v>17</v>
      </c>
      <c r="B5" s="18">
        <v>1</v>
      </c>
      <c r="C5" s="19" t="s">
        <v>18</v>
      </c>
      <c r="D5" s="20">
        <v>380.7</v>
      </c>
      <c r="E5" s="20">
        <v>30</v>
      </c>
      <c r="F5" s="20">
        <v>11421</v>
      </c>
      <c r="G5" s="20"/>
      <c r="H5" s="21"/>
      <c r="I5" s="21"/>
      <c r="J5" s="20"/>
      <c r="K5" s="21"/>
      <c r="L5" s="21"/>
      <c r="M5" s="21">
        <v>415.1</v>
      </c>
      <c r="N5" s="21">
        <v>20</v>
      </c>
      <c r="O5" s="21">
        <v>8302</v>
      </c>
      <c r="P5" s="21">
        <v>19723</v>
      </c>
      <c r="Q5" s="21">
        <v>7889.2</v>
      </c>
      <c r="R5" s="21">
        <v>11833.8</v>
      </c>
      <c r="S5" s="21">
        <v>31</v>
      </c>
    </row>
    <row r="6" ht="34.8" customHeight="1" spans="1:19">
      <c r="A6" s="22"/>
      <c r="B6" s="18">
        <v>2</v>
      </c>
      <c r="C6" s="19" t="s">
        <v>19</v>
      </c>
      <c r="D6" s="20">
        <v>63</v>
      </c>
      <c r="E6" s="20">
        <v>30</v>
      </c>
      <c r="F6" s="20">
        <f>D6*30</f>
        <v>1890</v>
      </c>
      <c r="G6" s="20"/>
      <c r="H6" s="21"/>
      <c r="I6" s="21"/>
      <c r="J6" s="20"/>
      <c r="K6" s="21"/>
      <c r="L6" s="21"/>
      <c r="M6" s="21">
        <v>125.77</v>
      </c>
      <c r="N6" s="21">
        <v>20</v>
      </c>
      <c r="O6" s="21">
        <f t="shared" ref="O6:O8" si="0">M6*20</f>
        <v>2515.4</v>
      </c>
      <c r="P6" s="21">
        <f>F6+O6</f>
        <v>4405.4</v>
      </c>
      <c r="Q6" s="21">
        <f t="shared" ref="Q6:Q8" si="1">P6*0.4</f>
        <v>1762.16</v>
      </c>
      <c r="R6" s="21">
        <f t="shared" ref="R6:R8" si="2">P6*0.6</f>
        <v>2643.24</v>
      </c>
      <c r="S6" s="21">
        <v>16</v>
      </c>
    </row>
    <row r="7" ht="34.8" customHeight="1" spans="1:19">
      <c r="A7" s="22"/>
      <c r="B7" s="18">
        <v>3</v>
      </c>
      <c r="C7" s="19" t="s">
        <v>20</v>
      </c>
      <c r="D7" s="20"/>
      <c r="E7" s="20"/>
      <c r="F7" s="20"/>
      <c r="G7" s="20">
        <v>220.2</v>
      </c>
      <c r="H7" s="21">
        <v>50</v>
      </c>
      <c r="I7" s="21">
        <f>G7*50</f>
        <v>11010</v>
      </c>
      <c r="J7" s="20"/>
      <c r="K7" s="21"/>
      <c r="L7" s="21"/>
      <c r="M7" s="21">
        <v>401.1</v>
      </c>
      <c r="N7" s="21">
        <v>20</v>
      </c>
      <c r="O7" s="21">
        <f t="shared" si="0"/>
        <v>8022</v>
      </c>
      <c r="P7" s="21">
        <f>I7+O7</f>
        <v>19032</v>
      </c>
      <c r="Q7" s="21">
        <f t="shared" si="1"/>
        <v>7612.8</v>
      </c>
      <c r="R7" s="21">
        <f t="shared" si="2"/>
        <v>11419.2</v>
      </c>
      <c r="S7" s="21">
        <v>58</v>
      </c>
    </row>
    <row r="8" ht="34.8" customHeight="1" spans="1:19">
      <c r="A8" s="22"/>
      <c r="B8" s="18">
        <v>4</v>
      </c>
      <c r="C8" s="19" t="s">
        <v>21</v>
      </c>
      <c r="D8" s="20">
        <v>593.2</v>
      </c>
      <c r="E8" s="20">
        <v>30</v>
      </c>
      <c r="F8" s="20">
        <f>D8*30</f>
        <v>17796</v>
      </c>
      <c r="G8" s="20">
        <v>496.1</v>
      </c>
      <c r="H8" s="21">
        <v>50</v>
      </c>
      <c r="I8" s="21">
        <f>G8*50</f>
        <v>24805</v>
      </c>
      <c r="J8" s="20">
        <v>482</v>
      </c>
      <c r="K8" s="21">
        <v>10</v>
      </c>
      <c r="L8" s="21">
        <v>4820</v>
      </c>
      <c r="M8" s="21">
        <v>2068.2</v>
      </c>
      <c r="N8" s="21">
        <v>20</v>
      </c>
      <c r="O8" s="21">
        <f t="shared" si="0"/>
        <v>41364</v>
      </c>
      <c r="P8" s="21">
        <f>O8+L8+I8+F8</f>
        <v>88785</v>
      </c>
      <c r="Q8" s="21">
        <f t="shared" si="1"/>
        <v>35514</v>
      </c>
      <c r="R8" s="21">
        <f t="shared" si="2"/>
        <v>53271</v>
      </c>
      <c r="S8" s="21">
        <v>214</v>
      </c>
    </row>
    <row r="9" ht="34.8" customHeight="1" spans="1:19">
      <c r="A9" s="23"/>
      <c r="B9" s="24" t="s">
        <v>22</v>
      </c>
      <c r="C9" s="25"/>
      <c r="D9" s="21">
        <f>SUM(D5:D8)</f>
        <v>1036.9</v>
      </c>
      <c r="E9" s="20"/>
      <c r="F9" s="20">
        <f>SUM(F5:F8)</f>
        <v>31107</v>
      </c>
      <c r="G9" s="21">
        <f>SUM(G5:G8)</f>
        <v>716.3</v>
      </c>
      <c r="H9" s="21"/>
      <c r="I9" s="21">
        <f>SUM(I5:I8)</f>
        <v>35815</v>
      </c>
      <c r="J9" s="21">
        <f>SUM(J6:J8)</f>
        <v>482</v>
      </c>
      <c r="K9" s="21"/>
      <c r="L9" s="21">
        <f>SUM(L5:L8)</f>
        <v>4820</v>
      </c>
      <c r="M9" s="21">
        <f>SUM(M5:M8)</f>
        <v>3010.17</v>
      </c>
      <c r="N9" s="21"/>
      <c r="O9" s="21">
        <f>SUM(O5:O8)</f>
        <v>60203.4</v>
      </c>
      <c r="P9" s="21">
        <f>SUM(P5:P8)</f>
        <v>131945.4</v>
      </c>
      <c r="Q9" s="21">
        <f t="shared" ref="Q9:Q13" si="3">P9*0.4</f>
        <v>52778.16</v>
      </c>
      <c r="R9" s="21">
        <f t="shared" ref="R9:R13" si="4">P9*0.6</f>
        <v>79167.24</v>
      </c>
      <c r="S9" s="21">
        <f>SUM(S5:S8)</f>
        <v>319</v>
      </c>
    </row>
    <row r="10" ht="34.8" customHeight="1" spans="1:19">
      <c r="A10" s="17" t="s">
        <v>23</v>
      </c>
      <c r="B10" s="18">
        <v>1</v>
      </c>
      <c r="C10" s="19" t="s">
        <v>24</v>
      </c>
      <c r="D10" s="20">
        <v>105</v>
      </c>
      <c r="E10" s="20">
        <v>30</v>
      </c>
      <c r="F10" s="20">
        <f>D10*30</f>
        <v>3150</v>
      </c>
      <c r="G10" s="20">
        <v>105</v>
      </c>
      <c r="H10" s="21">
        <v>50</v>
      </c>
      <c r="I10" s="21">
        <f>G10*50</f>
        <v>5250</v>
      </c>
      <c r="J10" s="20"/>
      <c r="K10" s="21"/>
      <c r="L10" s="21"/>
      <c r="M10" s="21"/>
      <c r="N10" s="21"/>
      <c r="O10" s="21"/>
      <c r="P10" s="21">
        <f>I10+F10</f>
        <v>8400</v>
      </c>
      <c r="Q10" s="21">
        <f t="shared" si="3"/>
        <v>3360</v>
      </c>
      <c r="R10" s="21">
        <f t="shared" si="4"/>
        <v>5040</v>
      </c>
      <c r="S10" s="21">
        <v>1</v>
      </c>
    </row>
    <row r="11" ht="34.8" customHeight="1" spans="1:19">
      <c r="A11" s="22"/>
      <c r="B11" s="18">
        <v>2</v>
      </c>
      <c r="C11" s="19" t="s">
        <v>25</v>
      </c>
      <c r="D11" s="20">
        <v>170</v>
      </c>
      <c r="E11" s="20">
        <v>30</v>
      </c>
      <c r="F11" s="20">
        <f>D11*30</f>
        <v>5100</v>
      </c>
      <c r="G11" s="20">
        <v>30</v>
      </c>
      <c r="H11" s="21">
        <v>50</v>
      </c>
      <c r="I11" s="21">
        <f>G11*50</f>
        <v>1500</v>
      </c>
      <c r="J11" s="20"/>
      <c r="K11" s="21"/>
      <c r="L11" s="21"/>
      <c r="M11" s="21">
        <v>160</v>
      </c>
      <c r="N11" s="21">
        <v>20</v>
      </c>
      <c r="O11" s="21">
        <f>M11*20</f>
        <v>3200</v>
      </c>
      <c r="P11" s="21">
        <f>O11+I11+F11</f>
        <v>9800</v>
      </c>
      <c r="Q11" s="21">
        <f t="shared" si="3"/>
        <v>3920</v>
      </c>
      <c r="R11" s="21">
        <f t="shared" si="4"/>
        <v>5880</v>
      </c>
      <c r="S11" s="21">
        <v>3</v>
      </c>
    </row>
    <row r="12" ht="34.8" customHeight="1" spans="1:19">
      <c r="A12" s="22"/>
      <c r="B12" s="18">
        <v>3</v>
      </c>
      <c r="C12" s="19" t="s">
        <v>26</v>
      </c>
      <c r="D12" s="20">
        <v>123</v>
      </c>
      <c r="E12" s="20">
        <v>30</v>
      </c>
      <c r="F12" s="20">
        <f>D12*30</f>
        <v>3690</v>
      </c>
      <c r="G12" s="20">
        <v>123</v>
      </c>
      <c r="H12" s="21">
        <v>50</v>
      </c>
      <c r="I12" s="21">
        <f>G12*50</f>
        <v>6150</v>
      </c>
      <c r="J12" s="20">
        <v>123</v>
      </c>
      <c r="K12" s="21">
        <v>10</v>
      </c>
      <c r="L12" s="21">
        <v>1230</v>
      </c>
      <c r="M12" s="21">
        <v>289.8</v>
      </c>
      <c r="N12" s="21">
        <v>20</v>
      </c>
      <c r="O12" s="21">
        <f>M12*20</f>
        <v>5796</v>
      </c>
      <c r="P12" s="21">
        <f>O12+L12+I12+F12</f>
        <v>16866</v>
      </c>
      <c r="Q12" s="21">
        <f t="shared" si="3"/>
        <v>6746.4</v>
      </c>
      <c r="R12" s="21">
        <f t="shared" si="4"/>
        <v>10119.6</v>
      </c>
      <c r="S12" s="21">
        <v>2</v>
      </c>
    </row>
    <row r="13" ht="34.8" customHeight="1" spans="1:19">
      <c r="A13" s="22"/>
      <c r="B13" s="26" t="s">
        <v>22</v>
      </c>
      <c r="C13" s="27"/>
      <c r="D13" s="21">
        <f t="shared" ref="D13:G13" si="5">SUM(D10:D12)</f>
        <v>398</v>
      </c>
      <c r="E13" s="20"/>
      <c r="F13" s="20">
        <f t="shared" si="5"/>
        <v>11940</v>
      </c>
      <c r="G13" s="21">
        <f t="shared" si="5"/>
        <v>258</v>
      </c>
      <c r="H13" s="21"/>
      <c r="I13" s="21">
        <f>SUM(I10:I12)</f>
        <v>12900</v>
      </c>
      <c r="J13" s="21">
        <v>123</v>
      </c>
      <c r="K13" s="21"/>
      <c r="L13" s="21">
        <f>SUM(L12:L12)</f>
        <v>1230</v>
      </c>
      <c r="M13" s="21">
        <f t="shared" ref="M13:P13" si="6">SUM(M10:M12)</f>
        <v>449.8</v>
      </c>
      <c r="N13" s="21"/>
      <c r="O13" s="21">
        <f t="shared" si="6"/>
        <v>8996</v>
      </c>
      <c r="P13" s="21">
        <f t="shared" si="6"/>
        <v>35066</v>
      </c>
      <c r="Q13" s="21">
        <f t="shared" si="3"/>
        <v>14026.4</v>
      </c>
      <c r="R13" s="21">
        <f t="shared" si="4"/>
        <v>21039.6</v>
      </c>
      <c r="S13" s="21">
        <v>6</v>
      </c>
    </row>
    <row r="14" ht="34.8" customHeight="1" spans="1:19">
      <c r="A14" s="17" t="s">
        <v>27</v>
      </c>
      <c r="B14" s="18">
        <v>1</v>
      </c>
      <c r="C14" s="19" t="s">
        <v>28</v>
      </c>
      <c r="D14" s="20">
        <v>201</v>
      </c>
      <c r="E14" s="20">
        <v>30</v>
      </c>
      <c r="F14" s="20">
        <f t="shared" ref="F14:F16" si="7">D14*30</f>
        <v>6030</v>
      </c>
      <c r="G14" s="20">
        <v>129</v>
      </c>
      <c r="H14" s="21">
        <v>50</v>
      </c>
      <c r="I14" s="21">
        <f t="shared" ref="I14:I16" si="8">G14*H14</f>
        <v>6450</v>
      </c>
      <c r="J14" s="20"/>
      <c r="K14" s="21"/>
      <c r="L14" s="21"/>
      <c r="M14" s="21">
        <v>399.3</v>
      </c>
      <c r="N14" s="21">
        <v>20</v>
      </c>
      <c r="O14" s="21">
        <f t="shared" ref="O14:O20" si="9">M14*N14</f>
        <v>7986</v>
      </c>
      <c r="P14" s="41">
        <f t="shared" ref="P14:P19" si="10">O14+I14+F14</f>
        <v>20466</v>
      </c>
      <c r="Q14" s="21">
        <f t="shared" ref="Q14:Q21" si="11">P14*0.4</f>
        <v>8186.4</v>
      </c>
      <c r="R14" s="21">
        <f t="shared" ref="R14:R21" si="12">P14*0.6</f>
        <v>12279.6</v>
      </c>
      <c r="S14" s="21">
        <v>27</v>
      </c>
    </row>
    <row r="15" ht="34.8" customHeight="1" spans="1:19">
      <c r="A15" s="22"/>
      <c r="B15" s="18">
        <v>2</v>
      </c>
      <c r="C15" s="19" t="s">
        <v>24</v>
      </c>
      <c r="D15" s="20">
        <v>311</v>
      </c>
      <c r="E15" s="20">
        <v>30</v>
      </c>
      <c r="F15" s="20">
        <f t="shared" si="7"/>
        <v>9330</v>
      </c>
      <c r="G15" s="20">
        <v>251</v>
      </c>
      <c r="H15" s="21">
        <v>50</v>
      </c>
      <c r="I15" s="21">
        <f t="shared" si="8"/>
        <v>12550</v>
      </c>
      <c r="J15" s="20"/>
      <c r="K15" s="21"/>
      <c r="L15" s="21"/>
      <c r="M15" s="21"/>
      <c r="N15" s="21"/>
      <c r="O15" s="21"/>
      <c r="P15" s="41">
        <f>F15+I15</f>
        <v>21880</v>
      </c>
      <c r="Q15" s="21">
        <f t="shared" si="11"/>
        <v>8752</v>
      </c>
      <c r="R15" s="21">
        <f t="shared" si="12"/>
        <v>13128</v>
      </c>
      <c r="S15" s="21">
        <v>13</v>
      </c>
    </row>
    <row r="16" ht="34.8" customHeight="1" spans="1:19">
      <c r="A16" s="22"/>
      <c r="B16" s="18">
        <v>3</v>
      </c>
      <c r="C16" s="19" t="s">
        <v>29</v>
      </c>
      <c r="D16" s="20">
        <v>461.1</v>
      </c>
      <c r="E16" s="20">
        <v>30</v>
      </c>
      <c r="F16" s="20">
        <f t="shared" si="7"/>
        <v>13833</v>
      </c>
      <c r="G16" s="20">
        <v>195.2</v>
      </c>
      <c r="H16" s="21">
        <v>50</v>
      </c>
      <c r="I16" s="21">
        <f t="shared" si="8"/>
        <v>9760</v>
      </c>
      <c r="J16" s="20"/>
      <c r="K16" s="21"/>
      <c r="L16" s="21"/>
      <c r="M16" s="21">
        <v>483.69</v>
      </c>
      <c r="N16" s="21">
        <v>20</v>
      </c>
      <c r="O16" s="21">
        <f t="shared" si="9"/>
        <v>9673.8</v>
      </c>
      <c r="P16" s="41">
        <f t="shared" si="10"/>
        <v>33266.8</v>
      </c>
      <c r="Q16" s="21">
        <f t="shared" si="11"/>
        <v>13306.72</v>
      </c>
      <c r="R16" s="21">
        <f t="shared" si="12"/>
        <v>19960.08</v>
      </c>
      <c r="S16" s="21">
        <v>26</v>
      </c>
    </row>
    <row r="17" ht="34.8" customHeight="1" spans="1:19">
      <c r="A17" s="22"/>
      <c r="B17" s="18">
        <v>4</v>
      </c>
      <c r="C17" s="19" t="s">
        <v>30</v>
      </c>
      <c r="D17" s="20"/>
      <c r="E17" s="20"/>
      <c r="F17" s="20"/>
      <c r="G17" s="20"/>
      <c r="H17" s="21"/>
      <c r="I17" s="21"/>
      <c r="J17" s="20"/>
      <c r="K17" s="21"/>
      <c r="L17" s="21"/>
      <c r="M17" s="21">
        <v>538</v>
      </c>
      <c r="N17" s="21">
        <v>20</v>
      </c>
      <c r="O17" s="21">
        <f t="shared" si="9"/>
        <v>10760</v>
      </c>
      <c r="P17" s="41">
        <v>10760</v>
      </c>
      <c r="Q17" s="21">
        <f t="shared" si="11"/>
        <v>4304</v>
      </c>
      <c r="R17" s="21">
        <f t="shared" si="12"/>
        <v>6456</v>
      </c>
      <c r="S17" s="21">
        <v>39</v>
      </c>
    </row>
    <row r="18" ht="34.8" customHeight="1" spans="1:19">
      <c r="A18" s="22"/>
      <c r="B18" s="18">
        <v>5</v>
      </c>
      <c r="C18" s="19" t="s">
        <v>31</v>
      </c>
      <c r="D18" s="21">
        <v>241</v>
      </c>
      <c r="E18" s="20">
        <v>30</v>
      </c>
      <c r="F18" s="20">
        <f t="shared" ref="F18:F20" si="13">D18*E18</f>
        <v>7230</v>
      </c>
      <c r="G18" s="21"/>
      <c r="H18" s="21"/>
      <c r="I18" s="21"/>
      <c r="J18" s="21"/>
      <c r="K18" s="21"/>
      <c r="L18" s="21"/>
      <c r="M18" s="21">
        <v>1179</v>
      </c>
      <c r="N18" s="21">
        <v>20</v>
      </c>
      <c r="O18" s="21">
        <f t="shared" si="9"/>
        <v>23580</v>
      </c>
      <c r="P18" s="41">
        <f>F18+O18</f>
        <v>30810</v>
      </c>
      <c r="Q18" s="21">
        <f t="shared" si="11"/>
        <v>12324</v>
      </c>
      <c r="R18" s="21">
        <f t="shared" si="12"/>
        <v>18486</v>
      </c>
      <c r="S18" s="21">
        <v>114</v>
      </c>
    </row>
    <row r="19" ht="34.8" customHeight="1" spans="1:19">
      <c r="A19" s="22"/>
      <c r="B19" s="18">
        <v>6</v>
      </c>
      <c r="C19" s="19" t="s">
        <v>32</v>
      </c>
      <c r="D19" s="21">
        <v>487.1</v>
      </c>
      <c r="E19" s="20">
        <v>30</v>
      </c>
      <c r="F19" s="20">
        <f t="shared" si="13"/>
        <v>14613</v>
      </c>
      <c r="G19" s="21">
        <v>388.1</v>
      </c>
      <c r="H19" s="21">
        <v>50</v>
      </c>
      <c r="I19" s="21">
        <f t="shared" ref="I19:I26" si="14">G19*50</f>
        <v>19405</v>
      </c>
      <c r="J19" s="21"/>
      <c r="K19" s="21"/>
      <c r="L19" s="21"/>
      <c r="M19" s="21">
        <v>1466.4</v>
      </c>
      <c r="N19" s="21">
        <v>20</v>
      </c>
      <c r="O19" s="21">
        <f t="shared" si="9"/>
        <v>29328</v>
      </c>
      <c r="P19" s="41">
        <f t="shared" si="10"/>
        <v>63346</v>
      </c>
      <c r="Q19" s="21">
        <f t="shared" si="11"/>
        <v>25338.4</v>
      </c>
      <c r="R19" s="21">
        <f t="shared" si="12"/>
        <v>38007.6</v>
      </c>
      <c r="S19" s="21">
        <v>137</v>
      </c>
    </row>
    <row r="20" ht="34.8" customHeight="1" spans="1:19">
      <c r="A20" s="22"/>
      <c r="B20" s="28">
        <v>7</v>
      </c>
      <c r="C20" s="29" t="s">
        <v>33</v>
      </c>
      <c r="D20" s="21">
        <v>216.5</v>
      </c>
      <c r="E20" s="20">
        <v>30</v>
      </c>
      <c r="F20" s="20">
        <f t="shared" si="13"/>
        <v>6495</v>
      </c>
      <c r="G20" s="21"/>
      <c r="H20" s="21"/>
      <c r="I20" s="21"/>
      <c r="J20" s="21"/>
      <c r="K20" s="21"/>
      <c r="L20" s="21"/>
      <c r="M20" s="21">
        <v>229.5</v>
      </c>
      <c r="N20" s="21">
        <v>20</v>
      </c>
      <c r="O20" s="21">
        <f t="shared" si="9"/>
        <v>4590</v>
      </c>
      <c r="P20" s="41">
        <f>F20+O20</f>
        <v>11085</v>
      </c>
      <c r="Q20" s="21">
        <f t="shared" si="11"/>
        <v>4434</v>
      </c>
      <c r="R20" s="21">
        <f t="shared" si="12"/>
        <v>6651</v>
      </c>
      <c r="S20" s="21">
        <v>13</v>
      </c>
    </row>
    <row r="21" ht="34.8" customHeight="1" spans="1:19">
      <c r="A21" s="22"/>
      <c r="B21" s="30" t="s">
        <v>22</v>
      </c>
      <c r="C21" s="31"/>
      <c r="D21" s="21">
        <f t="shared" ref="D21:G21" si="15">SUM(D14:D20)</f>
        <v>1917.7</v>
      </c>
      <c r="E21" s="20"/>
      <c r="F21" s="20">
        <f t="shared" si="15"/>
        <v>57531</v>
      </c>
      <c r="G21" s="21">
        <f t="shared" si="15"/>
        <v>963.3</v>
      </c>
      <c r="H21" s="21"/>
      <c r="I21" s="21">
        <f>SUM(I14:I20)</f>
        <v>48165</v>
      </c>
      <c r="J21" s="21"/>
      <c r="K21" s="21"/>
      <c r="L21" s="21"/>
      <c r="M21" s="21">
        <f t="shared" ref="M21:P21" si="16">SUM(M14:M20)</f>
        <v>4295.89</v>
      </c>
      <c r="N21" s="21"/>
      <c r="O21" s="21">
        <f t="shared" si="16"/>
        <v>85917.8</v>
      </c>
      <c r="P21" s="41">
        <f t="shared" si="16"/>
        <v>191613.8</v>
      </c>
      <c r="Q21" s="21">
        <f t="shared" si="11"/>
        <v>76645.52</v>
      </c>
      <c r="R21" s="21">
        <f t="shared" si="12"/>
        <v>114968.28</v>
      </c>
      <c r="S21" s="21">
        <f>SUM(S14:S20)</f>
        <v>369</v>
      </c>
    </row>
    <row r="22" ht="34.8" customHeight="1" spans="1:19">
      <c r="A22" s="17" t="s">
        <v>34</v>
      </c>
      <c r="B22" s="18">
        <v>1</v>
      </c>
      <c r="C22" s="19" t="s">
        <v>35</v>
      </c>
      <c r="D22" s="32">
        <v>1031.38</v>
      </c>
      <c r="E22" s="32">
        <v>30</v>
      </c>
      <c r="F22" s="32">
        <v>30941.4</v>
      </c>
      <c r="G22" s="32">
        <v>135.44</v>
      </c>
      <c r="H22" s="18">
        <v>50</v>
      </c>
      <c r="I22" s="18">
        <v>6772</v>
      </c>
      <c r="J22" s="32">
        <v>236.44</v>
      </c>
      <c r="K22" s="18">
        <v>10</v>
      </c>
      <c r="L22" s="18">
        <v>2364.4</v>
      </c>
      <c r="M22" s="18">
        <v>1038.38</v>
      </c>
      <c r="N22" s="18">
        <v>20</v>
      </c>
      <c r="O22" s="18">
        <v>20767.6</v>
      </c>
      <c r="P22" s="18">
        <v>60845.4</v>
      </c>
      <c r="Q22" s="18">
        <v>24338.16</v>
      </c>
      <c r="R22" s="18">
        <v>36507.24</v>
      </c>
      <c r="S22" s="18">
        <v>383</v>
      </c>
    </row>
    <row r="23" ht="34.8" customHeight="1" spans="1:19">
      <c r="A23" s="22"/>
      <c r="B23" s="18">
        <v>2</v>
      </c>
      <c r="C23" s="19" t="s">
        <v>36</v>
      </c>
      <c r="D23" s="32">
        <v>0</v>
      </c>
      <c r="E23" s="32"/>
      <c r="F23" s="32">
        <f t="shared" ref="F23:F26" si="17">D23*30</f>
        <v>0</v>
      </c>
      <c r="G23" s="32">
        <v>0</v>
      </c>
      <c r="H23" s="18"/>
      <c r="I23" s="18">
        <f t="shared" si="14"/>
        <v>0</v>
      </c>
      <c r="J23" s="32">
        <v>0</v>
      </c>
      <c r="K23" s="18"/>
      <c r="L23" s="18">
        <v>0</v>
      </c>
      <c r="M23" s="18">
        <v>306.84</v>
      </c>
      <c r="N23" s="18">
        <v>20</v>
      </c>
      <c r="O23" s="18">
        <f t="shared" ref="O23:O26" si="18">M23*20</f>
        <v>6136.8</v>
      </c>
      <c r="P23" s="18">
        <f t="shared" ref="P23:P27" si="19">O23+L23+I23+F23</f>
        <v>6136.8</v>
      </c>
      <c r="Q23" s="18">
        <f t="shared" ref="Q23:Q33" si="20">P23*0.4</f>
        <v>2454.72</v>
      </c>
      <c r="R23" s="18">
        <f t="shared" ref="R23:R30" si="21">P23*0.6</f>
        <v>3682.08</v>
      </c>
      <c r="S23" s="18">
        <v>46</v>
      </c>
    </row>
    <row r="24" ht="34.8" customHeight="1" spans="1:19">
      <c r="A24" s="22"/>
      <c r="B24" s="18">
        <v>3</v>
      </c>
      <c r="C24" s="19" t="s">
        <v>37</v>
      </c>
      <c r="D24" s="32">
        <v>328.6</v>
      </c>
      <c r="E24" s="32">
        <v>30</v>
      </c>
      <c r="F24" s="32">
        <f t="shared" si="17"/>
        <v>9858</v>
      </c>
      <c r="G24" s="32">
        <v>0</v>
      </c>
      <c r="H24" s="18"/>
      <c r="I24" s="18">
        <f t="shared" si="14"/>
        <v>0</v>
      </c>
      <c r="J24" s="32">
        <v>0</v>
      </c>
      <c r="K24" s="18"/>
      <c r="L24" s="18">
        <v>0</v>
      </c>
      <c r="M24" s="18">
        <v>337.3</v>
      </c>
      <c r="N24" s="18">
        <v>20</v>
      </c>
      <c r="O24" s="18">
        <f t="shared" si="18"/>
        <v>6746</v>
      </c>
      <c r="P24" s="18">
        <f t="shared" si="19"/>
        <v>16604</v>
      </c>
      <c r="Q24" s="18">
        <f t="shared" si="20"/>
        <v>6641.6</v>
      </c>
      <c r="R24" s="18">
        <f t="shared" si="21"/>
        <v>9962.4</v>
      </c>
      <c r="S24" s="18">
        <v>58</v>
      </c>
    </row>
    <row r="25" ht="34.8" customHeight="1" spans="1:19">
      <c r="A25" s="22"/>
      <c r="B25" s="18">
        <v>4</v>
      </c>
      <c r="C25" s="19" t="s">
        <v>33</v>
      </c>
      <c r="D25" s="32">
        <v>135</v>
      </c>
      <c r="E25" s="32">
        <v>30</v>
      </c>
      <c r="F25" s="32">
        <f t="shared" si="17"/>
        <v>4050</v>
      </c>
      <c r="G25" s="32">
        <v>70</v>
      </c>
      <c r="H25" s="18">
        <v>50</v>
      </c>
      <c r="I25" s="18">
        <f t="shared" si="14"/>
        <v>3500</v>
      </c>
      <c r="J25" s="32">
        <v>0</v>
      </c>
      <c r="K25" s="18"/>
      <c r="L25" s="18">
        <v>0</v>
      </c>
      <c r="M25" s="18">
        <v>140</v>
      </c>
      <c r="N25" s="18">
        <v>20</v>
      </c>
      <c r="O25" s="18">
        <f t="shared" si="18"/>
        <v>2800</v>
      </c>
      <c r="P25" s="18">
        <f t="shared" si="19"/>
        <v>10350</v>
      </c>
      <c r="Q25" s="18">
        <f t="shared" si="20"/>
        <v>4140</v>
      </c>
      <c r="R25" s="18">
        <f t="shared" si="21"/>
        <v>6210</v>
      </c>
      <c r="S25" s="18">
        <v>2</v>
      </c>
    </row>
    <row r="26" ht="34.8" customHeight="1" spans="1:19">
      <c r="A26" s="22"/>
      <c r="B26" s="18">
        <v>5</v>
      </c>
      <c r="C26" s="19" t="s">
        <v>38</v>
      </c>
      <c r="D26" s="18">
        <v>232</v>
      </c>
      <c r="E26" s="32">
        <v>30</v>
      </c>
      <c r="F26" s="32">
        <f t="shared" si="17"/>
        <v>6960</v>
      </c>
      <c r="G26" s="18">
        <v>232</v>
      </c>
      <c r="H26" s="18">
        <v>50</v>
      </c>
      <c r="I26" s="18">
        <f t="shared" si="14"/>
        <v>11600</v>
      </c>
      <c r="J26" s="18">
        <v>0</v>
      </c>
      <c r="K26" s="18"/>
      <c r="L26" s="18">
        <v>0</v>
      </c>
      <c r="M26" s="18">
        <v>232</v>
      </c>
      <c r="N26" s="18">
        <v>20</v>
      </c>
      <c r="O26" s="18">
        <f t="shared" si="18"/>
        <v>4640</v>
      </c>
      <c r="P26" s="18">
        <f t="shared" si="19"/>
        <v>23200</v>
      </c>
      <c r="Q26" s="18">
        <f t="shared" si="20"/>
        <v>9280</v>
      </c>
      <c r="R26" s="18">
        <f t="shared" si="21"/>
        <v>13920</v>
      </c>
      <c r="S26" s="18">
        <v>25</v>
      </c>
    </row>
    <row r="27" ht="34.8" customHeight="1" spans="1:19">
      <c r="A27" s="22"/>
      <c r="B27" s="24" t="s">
        <v>22</v>
      </c>
      <c r="C27" s="25"/>
      <c r="D27" s="18">
        <f t="shared" ref="D27:G27" si="22">SUM(D22:D26)</f>
        <v>1726.98</v>
      </c>
      <c r="E27" s="32"/>
      <c r="F27" s="32">
        <f t="shared" si="22"/>
        <v>51809.4</v>
      </c>
      <c r="G27" s="18">
        <f t="shared" si="22"/>
        <v>437.44</v>
      </c>
      <c r="H27" s="18"/>
      <c r="I27" s="18">
        <f t="shared" ref="I27:M27" si="23">SUM(I22:I26)</f>
        <v>21872</v>
      </c>
      <c r="J27" s="18">
        <f t="shared" si="23"/>
        <v>236.44</v>
      </c>
      <c r="K27" s="18"/>
      <c r="L27" s="18">
        <f t="shared" si="23"/>
        <v>2364.4</v>
      </c>
      <c r="M27" s="18">
        <f t="shared" si="23"/>
        <v>2054.52</v>
      </c>
      <c r="N27" s="18"/>
      <c r="O27" s="18">
        <f>SUM(O22:O26)</f>
        <v>41090.4</v>
      </c>
      <c r="P27" s="18">
        <f t="shared" si="19"/>
        <v>117136.2</v>
      </c>
      <c r="Q27" s="18">
        <f t="shared" si="20"/>
        <v>46854.48</v>
      </c>
      <c r="R27" s="18">
        <f t="shared" si="21"/>
        <v>70281.72</v>
      </c>
      <c r="S27" s="18">
        <f>SUM(S22:S26)</f>
        <v>514</v>
      </c>
    </row>
    <row r="28" ht="34.8" customHeight="1" spans="1:19">
      <c r="A28" s="17" t="s">
        <v>39</v>
      </c>
      <c r="B28" s="18">
        <v>1</v>
      </c>
      <c r="C28" s="29" t="s">
        <v>35</v>
      </c>
      <c r="D28" s="20">
        <v>224.32</v>
      </c>
      <c r="E28" s="20">
        <v>30</v>
      </c>
      <c r="F28" s="20">
        <f>D28*30</f>
        <v>6729.6</v>
      </c>
      <c r="G28" s="20"/>
      <c r="H28" s="21"/>
      <c r="I28" s="21"/>
      <c r="J28" s="20">
        <v>100.9</v>
      </c>
      <c r="K28" s="21">
        <v>10</v>
      </c>
      <c r="L28" s="21">
        <f>J28*K28</f>
        <v>1009</v>
      </c>
      <c r="M28" s="21">
        <v>224.32</v>
      </c>
      <c r="N28" s="21">
        <v>20</v>
      </c>
      <c r="O28" s="21">
        <f>M28*20</f>
        <v>4486.4</v>
      </c>
      <c r="P28" s="21">
        <f>F28+O28+L28</f>
        <v>12225</v>
      </c>
      <c r="Q28" s="21">
        <f t="shared" si="20"/>
        <v>4890</v>
      </c>
      <c r="R28" s="21">
        <f t="shared" si="21"/>
        <v>7335</v>
      </c>
      <c r="S28" s="21">
        <v>71</v>
      </c>
    </row>
    <row r="29" ht="34.8" customHeight="1" spans="1:19">
      <c r="A29" s="22"/>
      <c r="B29" s="18"/>
      <c r="C29" s="33"/>
      <c r="D29" s="20">
        <v>87.08</v>
      </c>
      <c r="E29" s="20"/>
      <c r="F29" s="20">
        <v>2612.7</v>
      </c>
      <c r="G29" s="20"/>
      <c r="H29" s="21"/>
      <c r="I29" s="21"/>
      <c r="J29" s="20">
        <v>57.09</v>
      </c>
      <c r="K29" s="21"/>
      <c r="L29" s="21">
        <v>570.9</v>
      </c>
      <c r="M29" s="21">
        <v>87.08</v>
      </c>
      <c r="N29" s="21"/>
      <c r="O29" s="21">
        <v>1741.8</v>
      </c>
      <c r="P29" s="21">
        <v>4925.4</v>
      </c>
      <c r="Q29" s="21">
        <f t="shared" si="20"/>
        <v>1970.16</v>
      </c>
      <c r="R29" s="21">
        <f t="shared" si="21"/>
        <v>2955.24</v>
      </c>
      <c r="S29" s="43" t="s">
        <v>40</v>
      </c>
    </row>
    <row r="30" ht="34.8" customHeight="1" spans="1:19">
      <c r="A30" s="22"/>
      <c r="B30" s="18">
        <v>2</v>
      </c>
      <c r="C30" s="19" t="s">
        <v>41</v>
      </c>
      <c r="D30" s="20">
        <v>592</v>
      </c>
      <c r="E30" s="20">
        <v>30</v>
      </c>
      <c r="F30" s="20">
        <f>D30*30</f>
        <v>17760</v>
      </c>
      <c r="G30" s="20">
        <v>104</v>
      </c>
      <c r="H30" s="21">
        <v>50</v>
      </c>
      <c r="I30" s="21">
        <f>G30*50</f>
        <v>5200</v>
      </c>
      <c r="J30" s="20"/>
      <c r="K30" s="21"/>
      <c r="L30" s="21"/>
      <c r="M30" s="21">
        <v>576</v>
      </c>
      <c r="N30" s="21">
        <v>20</v>
      </c>
      <c r="O30" s="21">
        <f>M30*20</f>
        <v>11520</v>
      </c>
      <c r="P30" s="21">
        <f>O30+I30+F30</f>
        <v>34480</v>
      </c>
      <c r="Q30" s="21">
        <f t="shared" si="20"/>
        <v>13792</v>
      </c>
      <c r="R30" s="21">
        <f t="shared" si="21"/>
        <v>20688</v>
      </c>
      <c r="S30" s="21">
        <v>54</v>
      </c>
    </row>
    <row r="31" ht="34.8" customHeight="1" spans="1:19">
      <c r="A31" s="23"/>
      <c r="B31" s="24" t="s">
        <v>22</v>
      </c>
      <c r="C31" s="25"/>
      <c r="D31" s="21">
        <f>SUM(D28:D30)</f>
        <v>903.4</v>
      </c>
      <c r="E31" s="20"/>
      <c r="F31" s="20">
        <f>SUM(F28:F30)</f>
        <v>27102.3</v>
      </c>
      <c r="G31" s="21">
        <f>SUM(G28:G30)</f>
        <v>104</v>
      </c>
      <c r="H31" s="21"/>
      <c r="I31" s="21">
        <f>SUM(I30:I30)</f>
        <v>5200</v>
      </c>
      <c r="J31" s="21">
        <f>SUM(J28:J30)</f>
        <v>157.99</v>
      </c>
      <c r="K31" s="21"/>
      <c r="L31" s="21">
        <f>SUM(L28:L30)</f>
        <v>1579.9</v>
      </c>
      <c r="M31" s="21">
        <f>SUM(M28:M30)</f>
        <v>887.4</v>
      </c>
      <c r="N31" s="21"/>
      <c r="O31" s="21">
        <f>SUM(O28:O30)</f>
        <v>17748.2</v>
      </c>
      <c r="P31" s="21">
        <f>SUM(P28:P30)</f>
        <v>51630.4</v>
      </c>
      <c r="Q31" s="21">
        <f t="shared" si="20"/>
        <v>20652.16</v>
      </c>
      <c r="R31" s="21">
        <f>SUM(R28:R30)</f>
        <v>30978.24</v>
      </c>
      <c r="S31" s="21">
        <v>127</v>
      </c>
    </row>
    <row r="32" ht="34.8" customHeight="1" spans="1:19">
      <c r="A32" s="17" t="s">
        <v>42</v>
      </c>
      <c r="B32" s="28">
        <v>1</v>
      </c>
      <c r="C32" s="29" t="s">
        <v>35</v>
      </c>
      <c r="D32" s="32"/>
      <c r="E32" s="32"/>
      <c r="F32" s="18"/>
      <c r="G32" s="32"/>
      <c r="H32" s="18"/>
      <c r="I32" s="18"/>
      <c r="J32" s="32">
        <v>118</v>
      </c>
      <c r="K32" s="18">
        <v>10</v>
      </c>
      <c r="L32" s="18">
        <v>1180</v>
      </c>
      <c r="M32" s="18"/>
      <c r="N32" s="18"/>
      <c r="O32" s="18"/>
      <c r="P32" s="18">
        <v>1180</v>
      </c>
      <c r="Q32" s="18">
        <f t="shared" si="20"/>
        <v>472</v>
      </c>
      <c r="R32" s="18">
        <f>P32*0.6</f>
        <v>708</v>
      </c>
      <c r="S32" s="18">
        <v>1</v>
      </c>
    </row>
    <row r="33" ht="34.8" customHeight="1" spans="1:19">
      <c r="A33" s="22"/>
      <c r="B33" s="34" t="s">
        <v>43</v>
      </c>
      <c r="C33" s="35"/>
      <c r="D33" s="36"/>
      <c r="E33" s="36"/>
      <c r="F33" s="36"/>
      <c r="G33" s="36"/>
      <c r="H33" s="36"/>
      <c r="I33" s="36"/>
      <c r="J33" s="36">
        <v>118</v>
      </c>
      <c r="K33" s="28"/>
      <c r="L33" s="28">
        <v>1180</v>
      </c>
      <c r="M33" s="28"/>
      <c r="N33" s="28"/>
      <c r="O33" s="28"/>
      <c r="P33" s="28">
        <v>1180</v>
      </c>
      <c r="Q33" s="28">
        <f t="shared" si="20"/>
        <v>472</v>
      </c>
      <c r="R33" s="28">
        <f>P33*0.6</f>
        <v>708</v>
      </c>
      <c r="S33" s="28">
        <v>1</v>
      </c>
    </row>
    <row r="34" ht="34.8" customHeight="1" spans="1:19">
      <c r="A34" s="37" t="s">
        <v>44</v>
      </c>
      <c r="B34" s="37"/>
      <c r="C34" s="37"/>
      <c r="D34" s="38">
        <f>D9+D13+D21+D27+D31+D33</f>
        <v>5982.98</v>
      </c>
      <c r="E34" s="38"/>
      <c r="F34" s="38">
        <f t="shared" ref="F34:S34" si="24">F9+F13+F21+F27+F31+F33</f>
        <v>179489.7</v>
      </c>
      <c r="G34" s="39">
        <f t="shared" si="24"/>
        <v>2479.04</v>
      </c>
      <c r="H34" s="38"/>
      <c r="I34" s="38">
        <f t="shared" si="24"/>
        <v>123952</v>
      </c>
      <c r="J34" s="39">
        <f t="shared" si="24"/>
        <v>1117.43</v>
      </c>
      <c r="K34" s="38"/>
      <c r="L34" s="38">
        <f t="shared" si="24"/>
        <v>11174.3</v>
      </c>
      <c r="M34" s="39">
        <f t="shared" si="24"/>
        <v>10697.78</v>
      </c>
      <c r="N34" s="38"/>
      <c r="O34" s="38">
        <f t="shared" si="24"/>
        <v>213955.8</v>
      </c>
      <c r="P34" s="38">
        <f t="shared" si="24"/>
        <v>528571.8</v>
      </c>
      <c r="Q34" s="38">
        <f t="shared" si="24"/>
        <v>211428.72</v>
      </c>
      <c r="R34" s="38">
        <f t="shared" si="24"/>
        <v>317143.08</v>
      </c>
      <c r="S34" s="38">
        <v>1336</v>
      </c>
    </row>
  </sheetData>
  <mergeCells count="26">
    <mergeCell ref="A1:S1"/>
    <mergeCell ref="A2:S2"/>
    <mergeCell ref="D3:F3"/>
    <mergeCell ref="G3:I3"/>
    <mergeCell ref="J3:L3"/>
    <mergeCell ref="M3:O3"/>
    <mergeCell ref="Q3:R3"/>
    <mergeCell ref="B9:C9"/>
    <mergeCell ref="B13:C13"/>
    <mergeCell ref="B21:C21"/>
    <mergeCell ref="B27:C27"/>
    <mergeCell ref="B31:C31"/>
    <mergeCell ref="B33:C33"/>
    <mergeCell ref="A34:C34"/>
    <mergeCell ref="A3:A4"/>
    <mergeCell ref="A5:A9"/>
    <mergeCell ref="A10:A13"/>
    <mergeCell ref="A14:A21"/>
    <mergeCell ref="A22:A27"/>
    <mergeCell ref="A28:A31"/>
    <mergeCell ref="A32:A33"/>
    <mergeCell ref="B3:B4"/>
    <mergeCell ref="C3:C4"/>
    <mergeCell ref="C28:C29"/>
    <mergeCell ref="P3:P4"/>
    <mergeCell ref="S3:S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4:M6"/>
  <sheetViews>
    <sheetView workbookViewId="0">
      <selection activeCell="C13" sqref="C13"/>
    </sheetView>
  </sheetViews>
  <sheetFormatPr defaultColWidth="9" defaultRowHeight="13.5" outlineLevelRow="5"/>
  <cols>
    <col min="1" max="1" width="6.775" customWidth="1"/>
    <col min="2" max="3" width="9.88333333333333"/>
    <col min="4" max="4" width="11.3333333333333"/>
    <col min="5" max="5" width="9.88333333333333"/>
    <col min="6" max="8" width="11.3333333333333"/>
    <col min="9" max="9" width="9.88333333333333"/>
    <col min="10" max="10" width="12.8833333333333"/>
    <col min="11" max="12" width="14.3333333333333"/>
  </cols>
  <sheetData>
    <row r="4" ht="18.75" spans="1:13">
      <c r="A4" s="1"/>
      <c r="B4" s="1" t="s">
        <v>45</v>
      </c>
      <c r="C4" s="1" t="s">
        <v>14</v>
      </c>
      <c r="D4" s="1" t="s">
        <v>46</v>
      </c>
      <c r="E4" s="1" t="s">
        <v>14</v>
      </c>
      <c r="F4" s="1" t="s">
        <v>47</v>
      </c>
      <c r="G4" s="1" t="s">
        <v>14</v>
      </c>
      <c r="H4" s="1" t="s">
        <v>48</v>
      </c>
      <c r="I4" s="1" t="s">
        <v>14</v>
      </c>
      <c r="J4" s="1" t="s">
        <v>9</v>
      </c>
      <c r="K4" s="5" t="s">
        <v>10</v>
      </c>
      <c r="L4" s="5"/>
      <c r="M4" s="6"/>
    </row>
    <row r="5" ht="37.5" spans="1:13">
      <c r="A5" s="2"/>
      <c r="B5" s="3"/>
      <c r="C5" s="2"/>
      <c r="D5" s="3"/>
      <c r="E5" s="2"/>
      <c r="F5" s="3"/>
      <c r="G5" s="2"/>
      <c r="H5" s="3"/>
      <c r="I5" s="2"/>
      <c r="J5" s="3"/>
      <c r="K5" s="7" t="s">
        <v>15</v>
      </c>
      <c r="L5" s="7" t="s">
        <v>16</v>
      </c>
      <c r="M5" s="8"/>
    </row>
    <row r="6" ht="42" customHeight="1" spans="1:13">
      <c r="A6" s="4" t="s">
        <v>44</v>
      </c>
      <c r="B6" s="4">
        <v>5881.9</v>
      </c>
      <c r="C6" s="4">
        <v>176457</v>
      </c>
      <c r="D6" s="4">
        <v>2479.04</v>
      </c>
      <c r="E6" s="4">
        <v>123952</v>
      </c>
      <c r="F6" s="4">
        <v>1060.34</v>
      </c>
      <c r="G6" s="4">
        <v>10603.4</v>
      </c>
      <c r="H6" s="4">
        <v>10596.7</v>
      </c>
      <c r="I6" s="4">
        <v>211934</v>
      </c>
      <c r="J6" s="4">
        <v>522946.4</v>
      </c>
      <c r="K6" s="4">
        <v>209178.56</v>
      </c>
      <c r="L6" s="4">
        <v>313767.84</v>
      </c>
      <c r="M6" s="4">
        <v>1331</v>
      </c>
    </row>
  </sheetData>
  <mergeCells count="12">
    <mergeCell ref="K4:L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M4:M5"/>
  </mergeCells>
  <pageMargins left="0.7" right="0.7" top="0.75" bottom="0.75" header="0.3" footer="0.3"/>
  <pageSetup paperSize="9" scale="94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忠阳</cp:lastModifiedBy>
  <dcterms:created xsi:type="dcterms:W3CDTF">2023-05-12T11:15:00Z</dcterms:created>
  <dcterms:modified xsi:type="dcterms:W3CDTF">2025-03-25T10:59:47Z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946DE7BD8B3A40DB89EFBFCA6FEB31C3_13</vt:lpwstr>
  </property>
</Properties>
</file>