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35" windowWidth="20370" windowHeight="11760" tabRatio="1000"/>
  </bookViews>
  <sheets>
    <sheet name="目录" sheetId="173" r:id="rId1"/>
    <sheet name="附表1" sheetId="19" r:id="rId2"/>
    <sheet name="附表2" sheetId="21" r:id="rId3"/>
    <sheet name="附表3" sheetId="170" r:id="rId4"/>
    <sheet name="附表4" sheetId="23" r:id="rId5"/>
    <sheet name="附表5" sheetId="24" r:id="rId6"/>
    <sheet name="附表6" sheetId="168" r:id="rId7"/>
    <sheet name="附表7" sheetId="169" r:id="rId8"/>
    <sheet name="附表8" sheetId="25" r:id="rId9"/>
    <sheet name="附表9" sheetId="166" r:id="rId10"/>
    <sheet name="附表10" sheetId="29" r:id="rId11"/>
    <sheet name="附表11" sheetId="28" r:id="rId12"/>
    <sheet name="附表12" sheetId="32" r:id="rId13"/>
    <sheet name="附表13" sheetId="33" r:id="rId14"/>
    <sheet name="附表14" sheetId="36" r:id="rId15"/>
    <sheet name="附表15" sheetId="37" r:id="rId16"/>
    <sheet name="附表16" sheetId="174" r:id="rId17"/>
    <sheet name="附表17" sheetId="175" r:id="rId18"/>
  </sheets>
  <externalReferences>
    <externalReference r:id="rId19"/>
    <externalReference r:id="rId20"/>
    <externalReference r:id="rId21"/>
  </externalReferences>
  <definedNames>
    <definedName name="_xlnm._FilterDatabase" localSheetId="1" hidden="1">附表1!$A$4:$D$45</definedName>
    <definedName name="_xlnm._FilterDatabase" localSheetId="10" hidden="1">附表10!$A$4:$D$45</definedName>
    <definedName name="_xlnm._FilterDatabase" localSheetId="2" hidden="1">附表2!$A$4:$D$46</definedName>
    <definedName name="_xlnm._FilterDatabase" localSheetId="3" hidden="1">附表3!$A$4:$D$303</definedName>
    <definedName name="_xlnm._FilterDatabase" localSheetId="5" hidden="1">附表5!$A$4:$D$80</definedName>
    <definedName name="_xlnm._FilterDatabase" localSheetId="9" hidden="1">附表9!$A$4:$D$28</definedName>
    <definedName name="_Order2" hidden="1">255</definedName>
    <definedName name="_xlnm.Database" localSheetId="16">#REF!</definedName>
    <definedName name="_xlnm.Database" localSheetId="17">#REF!</definedName>
    <definedName name="_xlnm.Database" localSheetId="3">#REF!</definedName>
    <definedName name="_xlnm.Database" localSheetId="6">#REF!</definedName>
    <definedName name="_xlnm.Database" localSheetId="9">#REF!</definedName>
    <definedName name="_xlnm.Database">#REF!</definedName>
    <definedName name="database2" localSheetId="16">#REF!</definedName>
    <definedName name="database2" localSheetId="17">#REF!</definedName>
    <definedName name="database2" localSheetId="3">#REF!</definedName>
    <definedName name="database2" localSheetId="6">#REF!</definedName>
    <definedName name="database2" localSheetId="9">#REF!</definedName>
    <definedName name="database3" localSheetId="16">#REF!</definedName>
    <definedName name="database3" localSheetId="17">#REF!</definedName>
    <definedName name="database3" localSheetId="3">#REF!</definedName>
    <definedName name="database3" localSheetId="6">#REF!</definedName>
    <definedName name="database3" localSheetId="9">#REF!</definedName>
    <definedName name="gxxe2003" localSheetId="16">[1]P1012001!$A$6:$E$117</definedName>
    <definedName name="gxxe2003" localSheetId="17">[1]P1012001!$A$6:$E$117</definedName>
    <definedName name="hhhh" localSheetId="16">#REF!</definedName>
    <definedName name="hhhh" localSheetId="17">#REF!</definedName>
    <definedName name="hhhh" localSheetId="3">#REF!</definedName>
    <definedName name="hhhh" localSheetId="6">#REF!</definedName>
    <definedName name="hhhh" localSheetId="9">#REF!</definedName>
    <definedName name="kkkk" localSheetId="16">#REF!</definedName>
    <definedName name="kkkk" localSheetId="17">#REF!</definedName>
    <definedName name="kkkk" localSheetId="3">#REF!</definedName>
    <definedName name="kkkk" localSheetId="6">#REF!</definedName>
    <definedName name="kkkk" localSheetId="9">#REF!</definedName>
    <definedName name="_xlnm.Print_Titles" localSheetId="1">附表1!$1:$4</definedName>
    <definedName name="_xlnm.Print_Titles" localSheetId="10">附表10!$1:$4</definedName>
    <definedName name="_xlnm.Print_Titles" localSheetId="11">附表11!$1:$4</definedName>
    <definedName name="_xlnm.Print_Titles" localSheetId="12">附表12!$1:$4</definedName>
    <definedName name="_xlnm.Print_Titles" localSheetId="13">附表13!$1:$4</definedName>
    <definedName name="_xlnm.Print_Titles" localSheetId="14">附表14!$1:$4</definedName>
    <definedName name="_xlnm.Print_Titles" localSheetId="15">附表15!$1:$4</definedName>
    <definedName name="_xlnm.Print_Titles" localSheetId="2">附表2!$1:$4</definedName>
    <definedName name="_xlnm.Print_Titles" localSheetId="3">附表3!$1:$4</definedName>
    <definedName name="_xlnm.Print_Titles" localSheetId="4">附表4!$1:$4</definedName>
    <definedName name="_xlnm.Print_Titles" localSheetId="5">附表5!$1:$4</definedName>
    <definedName name="_xlnm.Print_Titles" localSheetId="6">附表6!$1:$4</definedName>
    <definedName name="_xlnm.Print_Titles" localSheetId="8">附表8!$1:$4</definedName>
    <definedName name="_xlnm.Print_Titles" localSheetId="9">附表9!$1:$4</definedName>
    <definedName name="_xlnm.Print_Titles">#N/A</definedName>
    <definedName name="UU" localSheetId="16">#REF!</definedName>
    <definedName name="UU" localSheetId="17">#REF!</definedName>
    <definedName name="UU" localSheetId="3">#REF!</definedName>
    <definedName name="UU" localSheetId="6">#REF!</definedName>
    <definedName name="UU" localSheetId="9">#REF!</definedName>
    <definedName name="YY" localSheetId="16">#REF!</definedName>
    <definedName name="YY" localSheetId="17">#REF!</definedName>
    <definedName name="YY" localSheetId="3">#REF!</definedName>
    <definedName name="YY" localSheetId="6">#REF!</definedName>
    <definedName name="YY" localSheetId="9">#REF!</definedName>
    <definedName name="财" localSheetId="16">#REF!</definedName>
    <definedName name="财" localSheetId="17">#REF!</definedName>
    <definedName name="财" localSheetId="3">#REF!</definedName>
    <definedName name="地区名称" localSheetId="16">#REF!</definedName>
    <definedName name="地区名称" localSheetId="17">#REF!</definedName>
    <definedName name="地区名称" localSheetId="3">#REF!</definedName>
    <definedName name="地区名称" localSheetId="6">#REF!</definedName>
    <definedName name="地区名称" localSheetId="9">#REF!</definedName>
    <definedName name="福州" localSheetId="16">#REF!</definedName>
    <definedName name="福州" localSheetId="17">#REF!</definedName>
    <definedName name="福州" localSheetId="3">#REF!</definedName>
    <definedName name="福州" localSheetId="6">#REF!</definedName>
    <definedName name="福州" localSheetId="9">#REF!</definedName>
    <definedName name="汇率" localSheetId="16">#REF!</definedName>
    <definedName name="汇率" localSheetId="17">#REF!</definedName>
    <definedName name="汇率" localSheetId="3">#REF!</definedName>
    <definedName name="汇率" localSheetId="6">#REF!</definedName>
    <definedName name="汇率" localSheetId="9">#REF!</definedName>
    <definedName name="全额差额比例" localSheetId="16">'[2]C01-1'!#REF!</definedName>
    <definedName name="全额差额比例" localSheetId="17">'[2]C01-1'!#REF!</definedName>
    <definedName name="全额差额比例" localSheetId="3">'[3]C01-1'!#REF!</definedName>
    <definedName name="全额差额比例" localSheetId="6">'[3]C01-1'!#REF!</definedName>
    <definedName name="全额差额比例" localSheetId="7">'[3]C01-1'!#REF!</definedName>
    <definedName name="全额差额比例" localSheetId="9">'[3]C01-1'!#REF!</definedName>
    <definedName name="生产列1" localSheetId="16">#REF!</definedName>
    <definedName name="生产列1" localSheetId="17">#REF!</definedName>
    <definedName name="生产列1" localSheetId="3">#REF!</definedName>
    <definedName name="生产列1" localSheetId="6">#REF!</definedName>
    <definedName name="生产列1" localSheetId="9">#REF!</definedName>
    <definedName name="生产列11" localSheetId="16">#REF!</definedName>
    <definedName name="生产列11" localSheetId="17">#REF!</definedName>
    <definedName name="生产列11" localSheetId="3">#REF!</definedName>
    <definedName name="生产列11" localSheetId="6">#REF!</definedName>
    <definedName name="生产列11" localSheetId="9">#REF!</definedName>
    <definedName name="生产列15" localSheetId="16">#REF!</definedName>
    <definedName name="生产列15" localSheetId="17">#REF!</definedName>
    <definedName name="生产列15" localSheetId="3">#REF!</definedName>
    <definedName name="生产列15" localSheetId="6">#REF!</definedName>
    <definedName name="生产列15" localSheetId="9">#REF!</definedName>
    <definedName name="生产列16" localSheetId="16">#REF!</definedName>
    <definedName name="生产列16" localSheetId="17">#REF!</definedName>
    <definedName name="生产列16" localSheetId="3">#REF!</definedName>
    <definedName name="生产列16" localSheetId="6">#REF!</definedName>
    <definedName name="生产列16" localSheetId="9">#REF!</definedName>
    <definedName name="生产列17" localSheetId="16">#REF!</definedName>
    <definedName name="生产列17" localSheetId="17">#REF!</definedName>
    <definedName name="生产列17" localSheetId="3">#REF!</definedName>
    <definedName name="生产列17" localSheetId="6">#REF!</definedName>
    <definedName name="生产列17" localSheetId="9">#REF!</definedName>
    <definedName name="生产列19" localSheetId="16">#REF!</definedName>
    <definedName name="生产列19" localSheetId="17">#REF!</definedName>
    <definedName name="生产列19" localSheetId="3">#REF!</definedName>
    <definedName name="生产列19" localSheetId="6">#REF!</definedName>
    <definedName name="生产列19" localSheetId="9">#REF!</definedName>
    <definedName name="生产列2" localSheetId="16">#REF!</definedName>
    <definedName name="生产列2" localSheetId="17">#REF!</definedName>
    <definedName name="生产列2" localSheetId="3">#REF!</definedName>
    <definedName name="生产列2" localSheetId="6">#REF!</definedName>
    <definedName name="生产列2" localSheetId="9">#REF!</definedName>
    <definedName name="生产列20" localSheetId="16">#REF!</definedName>
    <definedName name="生产列20" localSheetId="17">#REF!</definedName>
    <definedName name="生产列20" localSheetId="3">#REF!</definedName>
    <definedName name="生产列20" localSheetId="6">#REF!</definedName>
    <definedName name="生产列20" localSheetId="9">#REF!</definedName>
    <definedName name="生产列3" localSheetId="16">#REF!</definedName>
    <definedName name="生产列3" localSheetId="17">#REF!</definedName>
    <definedName name="生产列3" localSheetId="3">#REF!</definedName>
    <definedName name="生产列3" localSheetId="6">#REF!</definedName>
    <definedName name="生产列3" localSheetId="9">#REF!</definedName>
    <definedName name="生产列4" localSheetId="16">#REF!</definedName>
    <definedName name="生产列4" localSheetId="17">#REF!</definedName>
    <definedName name="生产列4" localSheetId="3">#REF!</definedName>
    <definedName name="生产列4" localSheetId="6">#REF!</definedName>
    <definedName name="生产列4" localSheetId="9">#REF!</definedName>
    <definedName name="生产列5" localSheetId="16">#REF!</definedName>
    <definedName name="生产列5" localSheetId="17">#REF!</definedName>
    <definedName name="生产列5" localSheetId="3">#REF!</definedName>
    <definedName name="生产列5" localSheetId="6">#REF!</definedName>
    <definedName name="生产列5" localSheetId="9">#REF!</definedName>
    <definedName name="生产列6" localSheetId="16">#REF!</definedName>
    <definedName name="生产列6" localSheetId="17">#REF!</definedName>
    <definedName name="生产列6" localSheetId="3">#REF!</definedName>
    <definedName name="生产列6" localSheetId="6">#REF!</definedName>
    <definedName name="生产列6" localSheetId="9">#REF!</definedName>
    <definedName name="生产列7" localSheetId="16">#REF!</definedName>
    <definedName name="生产列7" localSheetId="17">#REF!</definedName>
    <definedName name="生产列7" localSheetId="3">#REF!</definedName>
    <definedName name="生产列7" localSheetId="6">#REF!</definedName>
    <definedName name="生产列7" localSheetId="9">#REF!</definedName>
    <definedName name="生产列8" localSheetId="16">#REF!</definedName>
    <definedName name="生产列8" localSheetId="17">#REF!</definedName>
    <definedName name="生产列8" localSheetId="3">#REF!</definedName>
    <definedName name="生产列8" localSheetId="6">#REF!</definedName>
    <definedName name="生产列8" localSheetId="9">#REF!</definedName>
    <definedName name="生产列9" localSheetId="16">#REF!</definedName>
    <definedName name="生产列9" localSheetId="17">#REF!</definedName>
    <definedName name="生产列9" localSheetId="3">#REF!</definedName>
    <definedName name="生产列9" localSheetId="6">#REF!</definedName>
    <definedName name="生产列9" localSheetId="9">#REF!</definedName>
    <definedName name="生产期" localSheetId="16">#REF!</definedName>
    <definedName name="生产期" localSheetId="17">#REF!</definedName>
    <definedName name="生产期" localSheetId="3">#REF!</definedName>
    <definedName name="生产期" localSheetId="6">#REF!</definedName>
    <definedName name="生产期" localSheetId="9">#REF!</definedName>
    <definedName name="生产期1" localSheetId="16">#REF!</definedName>
    <definedName name="生产期1" localSheetId="17">#REF!</definedName>
    <definedName name="生产期1" localSheetId="3">#REF!</definedName>
    <definedName name="生产期1" localSheetId="6">#REF!</definedName>
    <definedName name="生产期1" localSheetId="9">#REF!</definedName>
    <definedName name="生产期11" localSheetId="16">#REF!</definedName>
    <definedName name="生产期11" localSheetId="17">#REF!</definedName>
    <definedName name="生产期11" localSheetId="3">#REF!</definedName>
    <definedName name="生产期11" localSheetId="6">#REF!</definedName>
    <definedName name="生产期11" localSheetId="9">#REF!</definedName>
    <definedName name="生产期15" localSheetId="16">#REF!</definedName>
    <definedName name="生产期15" localSheetId="17">#REF!</definedName>
    <definedName name="生产期15" localSheetId="3">#REF!</definedName>
    <definedName name="生产期15" localSheetId="6">#REF!</definedName>
    <definedName name="生产期15" localSheetId="9">#REF!</definedName>
    <definedName name="生产期16" localSheetId="16">#REF!</definedName>
    <definedName name="生产期16" localSheetId="17">#REF!</definedName>
    <definedName name="生产期16" localSheetId="3">#REF!</definedName>
    <definedName name="生产期16" localSheetId="6">#REF!</definedName>
    <definedName name="生产期16" localSheetId="9">#REF!</definedName>
    <definedName name="生产期17" localSheetId="16">#REF!</definedName>
    <definedName name="生产期17" localSheetId="17">#REF!</definedName>
    <definedName name="生产期17" localSheetId="3">#REF!</definedName>
    <definedName name="生产期17" localSheetId="6">#REF!</definedName>
    <definedName name="生产期17" localSheetId="9">#REF!</definedName>
    <definedName name="生产期19" localSheetId="16">#REF!</definedName>
    <definedName name="生产期19" localSheetId="17">#REF!</definedName>
    <definedName name="生产期19" localSheetId="3">#REF!</definedName>
    <definedName name="生产期19" localSheetId="6">#REF!</definedName>
    <definedName name="生产期19" localSheetId="9">#REF!</definedName>
    <definedName name="生产期2" localSheetId="16">#REF!</definedName>
    <definedName name="生产期2" localSheetId="17">#REF!</definedName>
    <definedName name="生产期2" localSheetId="3">#REF!</definedName>
    <definedName name="生产期2" localSheetId="6">#REF!</definedName>
    <definedName name="生产期2" localSheetId="9">#REF!</definedName>
    <definedName name="生产期20" localSheetId="16">#REF!</definedName>
    <definedName name="生产期20" localSheetId="17">#REF!</definedName>
    <definedName name="生产期20" localSheetId="3">#REF!</definedName>
    <definedName name="生产期20" localSheetId="6">#REF!</definedName>
    <definedName name="生产期20" localSheetId="9">#REF!</definedName>
    <definedName name="生产期3" localSheetId="16">#REF!</definedName>
    <definedName name="生产期3" localSheetId="17">#REF!</definedName>
    <definedName name="生产期3" localSheetId="3">#REF!</definedName>
    <definedName name="生产期3" localSheetId="6">#REF!</definedName>
    <definedName name="生产期3" localSheetId="9">#REF!</definedName>
    <definedName name="生产期4" localSheetId="16">#REF!</definedName>
    <definedName name="生产期4" localSheetId="17">#REF!</definedName>
    <definedName name="生产期4" localSheetId="3">#REF!</definedName>
    <definedName name="生产期4" localSheetId="6">#REF!</definedName>
    <definedName name="生产期4" localSheetId="9">#REF!</definedName>
    <definedName name="生产期5" localSheetId="16">#REF!</definedName>
    <definedName name="生产期5" localSheetId="17">#REF!</definedName>
    <definedName name="生产期5" localSheetId="3">#REF!</definedName>
    <definedName name="生产期5" localSheetId="6">#REF!</definedName>
    <definedName name="生产期5" localSheetId="9">#REF!</definedName>
    <definedName name="生产期6" localSheetId="16">#REF!</definedName>
    <definedName name="生产期6" localSheetId="17">#REF!</definedName>
    <definedName name="生产期6" localSheetId="3">#REF!</definedName>
    <definedName name="生产期6" localSheetId="6">#REF!</definedName>
    <definedName name="生产期6" localSheetId="9">#REF!</definedName>
    <definedName name="生产期7" localSheetId="16">#REF!</definedName>
    <definedName name="生产期7" localSheetId="17">#REF!</definedName>
    <definedName name="生产期7" localSheetId="3">#REF!</definedName>
    <definedName name="生产期7" localSheetId="6">#REF!</definedName>
    <definedName name="生产期7" localSheetId="9">#REF!</definedName>
    <definedName name="生产期8" localSheetId="16">#REF!</definedName>
    <definedName name="生产期8" localSheetId="17">#REF!</definedName>
    <definedName name="生产期8" localSheetId="3">#REF!</definedName>
    <definedName name="生产期8" localSheetId="6">#REF!</definedName>
    <definedName name="生产期8" localSheetId="9">#REF!</definedName>
    <definedName name="生产期9" localSheetId="16">#REF!</definedName>
    <definedName name="生产期9" localSheetId="17">#REF!</definedName>
    <definedName name="生产期9" localSheetId="3">#REF!</definedName>
    <definedName name="生产期9" localSheetId="6">#REF!</definedName>
    <definedName name="生产期9" localSheetId="9">#REF!</definedName>
    <definedName name="体制上解" localSheetId="16">#REF!</definedName>
    <definedName name="体制上解" localSheetId="17">#REF!</definedName>
    <definedName name="体制上解" localSheetId="3">#REF!</definedName>
    <definedName name="体制上解" localSheetId="6">#REF!</definedName>
    <definedName name="体制上解" localSheetId="9">#REF!</definedName>
  </definedNames>
  <calcPr calcId="124519" fullPrecision="0"/>
</workbook>
</file>

<file path=xl/calcChain.xml><?xml version="1.0" encoding="utf-8"?>
<calcChain xmlns="http://schemas.openxmlformats.org/spreadsheetml/2006/main">
  <c r="D11" i="37"/>
  <c r="D12"/>
  <c r="D13"/>
  <c r="D14"/>
  <c r="D15"/>
  <c r="D16"/>
  <c r="D17"/>
  <c r="D10"/>
  <c r="B10"/>
  <c r="B15"/>
  <c r="D12" i="36"/>
  <c r="D13"/>
  <c r="D14"/>
  <c r="D15"/>
  <c r="D18"/>
  <c r="D19"/>
  <c r="D20"/>
  <c r="D21"/>
  <c r="D11"/>
  <c r="B17"/>
  <c r="D17" s="1"/>
  <c r="B11"/>
  <c r="C17"/>
  <c r="D31" i="33"/>
  <c r="D34"/>
  <c r="D30"/>
  <c r="D5" i="32"/>
  <c r="D6"/>
  <c r="D8"/>
  <c r="D12"/>
  <c r="D15"/>
  <c r="D7"/>
  <c r="D17" i="29"/>
  <c r="D21"/>
  <c r="D22"/>
  <c r="D32"/>
  <c r="D34"/>
  <c r="D36"/>
  <c r="D39"/>
  <c r="D42"/>
  <c r="B29"/>
  <c r="D29" s="1"/>
  <c r="C29"/>
  <c r="B11"/>
  <c r="C11"/>
  <c r="D6" i="166"/>
  <c r="D10"/>
  <c r="D11"/>
  <c r="D13"/>
  <c r="D14"/>
  <c r="D17"/>
  <c r="D20"/>
  <c r="D22"/>
  <c r="D25"/>
  <c r="D5"/>
  <c r="B28"/>
  <c r="C28"/>
  <c r="D9" i="25"/>
  <c r="D6"/>
  <c r="D28" i="166" l="1"/>
  <c r="D11" i="29"/>
  <c r="B37"/>
  <c r="B8" i="25"/>
  <c r="D5" i="169"/>
  <c r="B5" i="25" l="1"/>
  <c r="B45" i="29"/>
  <c r="B9" i="168"/>
  <c r="B76" i="24"/>
  <c r="B51"/>
  <c r="B44"/>
  <c r="B41"/>
  <c r="B37"/>
  <c r="B22"/>
  <c r="B11"/>
  <c r="B6"/>
  <c r="D9" i="23"/>
  <c r="D10"/>
  <c r="D11"/>
  <c r="D13"/>
  <c r="D15"/>
  <c r="D16"/>
  <c r="D18"/>
  <c r="D19"/>
  <c r="B19"/>
  <c r="B20"/>
  <c r="B7"/>
  <c r="B6"/>
  <c r="B12"/>
  <c r="D12" s="1"/>
  <c r="B5" i="24" l="1"/>
  <c r="B5" i="23"/>
  <c r="D6" i="170"/>
  <c r="D7"/>
  <c r="D8"/>
  <c r="D9"/>
  <c r="D10"/>
  <c r="D11"/>
  <c r="D12"/>
  <c r="D13"/>
  <c r="D14"/>
  <c r="D15"/>
  <c r="D16"/>
  <c r="D17"/>
  <c r="D19"/>
  <c r="D20"/>
  <c r="D21"/>
  <c r="D22"/>
  <c r="D23"/>
  <c r="D24"/>
  <c r="D25"/>
  <c r="D28"/>
  <c r="D29"/>
  <c r="D30"/>
  <c r="D31"/>
  <c r="D32"/>
  <c r="D33"/>
  <c r="D34"/>
  <c r="D35"/>
  <c r="D36"/>
  <c r="D37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9"/>
  <c r="D70"/>
  <c r="D71"/>
  <c r="D72"/>
  <c r="D74"/>
  <c r="D75"/>
  <c r="D77"/>
  <c r="D78"/>
  <c r="D79"/>
  <c r="D80"/>
  <c r="D81"/>
  <c r="D82"/>
  <c r="D84"/>
  <c r="D85"/>
  <c r="D86"/>
  <c r="D87"/>
  <c r="D88"/>
  <c r="D91"/>
  <c r="D92"/>
  <c r="D93"/>
  <c r="D94"/>
  <c r="D96"/>
  <c r="D97"/>
  <c r="D98"/>
  <c r="D99"/>
  <c r="D100"/>
  <c r="D101"/>
  <c r="D102"/>
  <c r="D103"/>
  <c r="D105"/>
  <c r="D106"/>
  <c r="D107"/>
  <c r="D108"/>
  <c r="D109"/>
  <c r="D110"/>
  <c r="D111"/>
  <c r="D113"/>
  <c r="D114"/>
  <c r="D115"/>
  <c r="D117"/>
  <c r="D119"/>
  <c r="D120"/>
  <c r="D121"/>
  <c r="D122"/>
  <c r="D123"/>
  <c r="D124"/>
  <c r="D125"/>
  <c r="D126"/>
  <c r="D127"/>
  <c r="D130"/>
  <c r="D131"/>
  <c r="D132"/>
  <c r="D133"/>
  <c r="D134"/>
  <c r="D135"/>
  <c r="D136"/>
  <c r="D138"/>
  <c r="D139"/>
  <c r="D140"/>
  <c r="D141"/>
  <c r="D143"/>
  <c r="D144"/>
  <c r="D145"/>
  <c r="D146"/>
  <c r="D147"/>
  <c r="D148"/>
  <c r="D149"/>
  <c r="D150"/>
  <c r="D151"/>
  <c r="D152"/>
  <c r="D153"/>
  <c r="D154"/>
  <c r="D155"/>
  <c r="D156"/>
  <c r="D158"/>
  <c r="D161"/>
  <c r="D163"/>
  <c r="D165"/>
  <c r="D167"/>
  <c r="D168"/>
  <c r="D169"/>
  <c r="D170"/>
  <c r="D171"/>
  <c r="D172"/>
  <c r="D173"/>
  <c r="D174"/>
  <c r="D175"/>
  <c r="D176"/>
  <c r="D177"/>
  <c r="D178"/>
  <c r="D180"/>
  <c r="D181"/>
  <c r="D183"/>
  <c r="D184"/>
  <c r="D185"/>
  <c r="D186"/>
  <c r="D188"/>
  <c r="D189"/>
  <c r="D190"/>
  <c r="D191"/>
  <c r="D192"/>
  <c r="D193"/>
  <c r="D194"/>
  <c r="D195"/>
  <c r="D196"/>
  <c r="D197"/>
  <c r="D198"/>
  <c r="D201"/>
  <c r="D202"/>
  <c r="D203"/>
  <c r="D204"/>
  <c r="D205"/>
  <c r="D206"/>
  <c r="D207"/>
  <c r="D208"/>
  <c r="D209"/>
  <c r="D211"/>
  <c r="D212"/>
  <c r="D213"/>
  <c r="D214"/>
  <c r="D216"/>
  <c r="D217"/>
  <c r="D219"/>
  <c r="D220"/>
  <c r="D221"/>
  <c r="D222"/>
  <c r="D224"/>
  <c r="D225"/>
  <c r="D227"/>
  <c r="D229"/>
  <c r="D230"/>
  <c r="D231"/>
  <c r="D232"/>
  <c r="D234"/>
  <c r="D236"/>
  <c r="D238"/>
  <c r="D239"/>
  <c r="D240"/>
  <c r="D241"/>
  <c r="D246"/>
  <c r="D247"/>
  <c r="D250"/>
  <c r="D251"/>
  <c r="D252"/>
  <c r="D253"/>
  <c r="D254"/>
  <c r="D255"/>
  <c r="D256"/>
  <c r="D258"/>
  <c r="D262"/>
  <c r="D263"/>
  <c r="D264"/>
  <c r="D265"/>
  <c r="D267"/>
  <c r="D268"/>
  <c r="D270"/>
  <c r="D271"/>
  <c r="D275"/>
  <c r="D276"/>
  <c r="D277"/>
  <c r="D278"/>
  <c r="D279"/>
  <c r="D280"/>
  <c r="D281"/>
  <c r="D282"/>
  <c r="D285"/>
  <c r="D294"/>
  <c r="B266"/>
  <c r="B261"/>
  <c r="B245"/>
  <c r="B237"/>
  <c r="B235"/>
  <c r="B226"/>
  <c r="B200"/>
  <c r="B187"/>
  <c r="B182"/>
  <c r="B164"/>
  <c r="B118"/>
  <c r="B95"/>
  <c r="B89"/>
  <c r="C89"/>
  <c r="B76"/>
  <c r="B68"/>
  <c r="B65"/>
  <c r="D65" s="1"/>
  <c r="B5"/>
  <c r="D5" i="21"/>
  <c r="D8"/>
  <c r="D9"/>
  <c r="D10"/>
  <c r="D11"/>
  <c r="D12"/>
  <c r="D13"/>
  <c r="D14"/>
  <c r="D15"/>
  <c r="D16"/>
  <c r="D17"/>
  <c r="D18"/>
  <c r="D19"/>
  <c r="D22"/>
  <c r="D23"/>
  <c r="D24"/>
  <c r="D25"/>
  <c r="D26"/>
  <c r="D27"/>
  <c r="D29"/>
  <c r="D37"/>
  <c r="C32"/>
  <c r="B32"/>
  <c r="C30"/>
  <c r="B30"/>
  <c r="D6" i="19"/>
  <c r="D8"/>
  <c r="D10"/>
  <c r="D11"/>
  <c r="D12"/>
  <c r="D13"/>
  <c r="D14"/>
  <c r="D15"/>
  <c r="D16"/>
  <c r="D17"/>
  <c r="D18"/>
  <c r="D19"/>
  <c r="D20"/>
  <c r="D21"/>
  <c r="D24"/>
  <c r="D25"/>
  <c r="D26"/>
  <c r="D28"/>
  <c r="D30"/>
  <c r="D31"/>
  <c r="D35"/>
  <c r="D36"/>
  <c r="D37"/>
  <c r="D41"/>
  <c r="D42"/>
  <c r="C34"/>
  <c r="B34"/>
  <c r="D34" s="1"/>
  <c r="D89" i="170" l="1"/>
  <c r="B287"/>
  <c r="D30" i="21"/>
  <c r="D32"/>
  <c r="C23" i="19"/>
  <c r="B23"/>
  <c r="D23" s="1"/>
  <c r="B303" i="170" l="1"/>
  <c r="C10" i="25" l="1"/>
  <c r="D10" l="1"/>
  <c r="C8"/>
  <c r="C15" i="37"/>
  <c r="C10"/>
  <c r="C11" i="36"/>
  <c r="C35" i="29"/>
  <c r="D35" s="1"/>
  <c r="C33"/>
  <c r="D33" s="1"/>
  <c r="C7" i="25"/>
  <c r="C21" i="169"/>
  <c r="C5" i="25" l="1"/>
  <c r="D8"/>
  <c r="D5"/>
  <c r="D7"/>
  <c r="C80" i="24"/>
  <c r="D80" s="1"/>
  <c r="C76"/>
  <c r="D76" s="1"/>
  <c r="C56"/>
  <c r="D56" s="1"/>
  <c r="C55"/>
  <c r="D55" s="1"/>
  <c r="C52"/>
  <c r="D52" s="1"/>
  <c r="C50"/>
  <c r="D50" s="1"/>
  <c r="C47"/>
  <c r="C43"/>
  <c r="D43" s="1"/>
  <c r="C42"/>
  <c r="D42" s="1"/>
  <c r="C39"/>
  <c r="D39" s="1"/>
  <c r="C38"/>
  <c r="D38" s="1"/>
  <c r="C27"/>
  <c r="D27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0"/>
  <c r="D10" s="1"/>
  <c r="C9"/>
  <c r="D9" s="1"/>
  <c r="C8"/>
  <c r="D8" s="1"/>
  <c r="C7"/>
  <c r="D7" s="1"/>
  <c r="C41"/>
  <c r="D41" s="1"/>
  <c r="C22"/>
  <c r="D22" s="1"/>
  <c r="C20" i="23"/>
  <c r="D20" s="1"/>
  <c r="C14"/>
  <c r="D14" s="1"/>
  <c r="C8"/>
  <c r="D8" s="1"/>
  <c r="C7"/>
  <c r="D7" s="1"/>
  <c r="C6"/>
  <c r="C286" i="170"/>
  <c r="D286" s="1"/>
  <c r="C260"/>
  <c r="D260" s="1"/>
  <c r="C223"/>
  <c r="D223" s="1"/>
  <c r="C199"/>
  <c r="D199" s="1"/>
  <c r="C18"/>
  <c r="D18" s="1"/>
  <c r="D6" i="23" l="1"/>
  <c r="C5"/>
  <c r="C44" i="24"/>
  <c r="D44" s="1"/>
  <c r="D47"/>
  <c r="C37"/>
  <c r="D37" s="1"/>
  <c r="C48"/>
  <c r="D48" s="1"/>
  <c r="C51"/>
  <c r="D51" s="1"/>
  <c r="C11"/>
  <c r="D11" s="1"/>
  <c r="C6"/>
  <c r="C245" i="170"/>
  <c r="D245" s="1"/>
  <c r="C266"/>
  <c r="D266" s="1"/>
  <c r="C261"/>
  <c r="D261" s="1"/>
  <c r="C259"/>
  <c r="D259" s="1"/>
  <c r="C237"/>
  <c r="D237" s="1"/>
  <c r="C235"/>
  <c r="D235" s="1"/>
  <c r="C226"/>
  <c r="D226" s="1"/>
  <c r="C200"/>
  <c r="D200" s="1"/>
  <c r="C187"/>
  <c r="D187" s="1"/>
  <c r="C182"/>
  <c r="D182" s="1"/>
  <c r="C164"/>
  <c r="D164" s="1"/>
  <c r="C118"/>
  <c r="D118" s="1"/>
  <c r="C95"/>
  <c r="D95" s="1"/>
  <c r="C76"/>
  <c r="D76" s="1"/>
  <c r="C68"/>
  <c r="D68" s="1"/>
  <c r="C5"/>
  <c r="C5" i="24" l="1"/>
  <c r="D5" s="1"/>
  <c r="D6"/>
  <c r="C287" i="170"/>
  <c r="D287" s="1"/>
  <c r="D5"/>
  <c r="B46" i="21" l="1"/>
  <c r="C46"/>
  <c r="B5" i="19"/>
  <c r="B32" s="1"/>
  <c r="C5"/>
  <c r="C32" s="1"/>
  <c r="C45" s="1"/>
  <c r="D5" i="23"/>
  <c r="B45" i="19" l="1"/>
  <c r="D45" s="1"/>
  <c r="D32"/>
  <c r="D46" i="21"/>
  <c r="D21" i="169"/>
  <c r="B6"/>
  <c r="B7"/>
  <c r="B8"/>
  <c r="B9"/>
  <c r="B10"/>
  <c r="B11"/>
  <c r="B12"/>
  <c r="B13"/>
  <c r="B14"/>
  <c r="B15"/>
  <c r="B16"/>
  <c r="B17"/>
  <c r="B18"/>
  <c r="B19"/>
  <c r="B20"/>
  <c r="B5"/>
  <c r="D5" i="19"/>
  <c r="C37" i="29" l="1"/>
  <c r="D37" s="1"/>
  <c r="B21" i="169"/>
  <c r="C303" i="170"/>
  <c r="D303" s="1"/>
  <c r="C45" i="29" l="1"/>
  <c r="D45" s="1"/>
</calcChain>
</file>

<file path=xl/sharedStrings.xml><?xml version="1.0" encoding="utf-8"?>
<sst xmlns="http://schemas.openxmlformats.org/spreadsheetml/2006/main" count="960" uniqueCount="782">
  <si>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</si>
  <si>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</si>
  <si>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</si>
  <si>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</si>
  <si>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</si>
  <si>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</si>
  <si>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</si>
  <si>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</si>
  <si>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</si>
  <si>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</si>
  <si>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</si>
  <si>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</si>
  <si>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</si>
  <si>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</si>
  <si>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</si>
  <si>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</si>
  <si>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</si>
  <si>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</si>
  <si>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</si>
  <si>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</si>
  <si>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</si>
  <si>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</si>
  <si>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</si>
  <si>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</si>
  <si>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</si>
  <si>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</si>
  <si>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</si>
  <si>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</si>
  <si>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</si>
  <si>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</si>
  <si>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</si>
  <si>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</si>
  <si>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</si>
  <si>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</si>
  <si>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</si>
  <si>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</si>
  <si>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</si>
  <si>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</si>
  <si>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</si>
  <si>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</si>
  <si>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</si>
  <si>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</si>
  <si>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</si>
  <si>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</si>
  <si>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</si>
  <si>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</si>
  <si>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</si>
  <si>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</si>
  <si>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</si>
  <si>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</si>
  <si>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</si>
  <si>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</si>
  <si>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二十三、债务付息支出</t>
  </si>
  <si>
    <t>二十四、债务发行费用支出</t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</si>
  <si>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</si>
  <si>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</si>
  <si>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</si>
  <si>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</si>
  <si>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</si>
  <si>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</si>
  <si>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</si>
  <si>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</si>
  <si>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</si>
  <si>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</si>
  <si>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</si>
  <si>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</si>
  <si>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</si>
  <si>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</si>
  <si>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单位：万元</t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</si>
  <si>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</si>
  <si>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</si>
  <si>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</si>
  <si>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1、因公出国（境）费用</t>
  </si>
  <si>
    <t>2、公务接待费</t>
  </si>
  <si>
    <t xml:space="preserve">      （2）公务用车购置费</t>
    <phoneticPr fontId="68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</si>
  <si>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</si>
  <si>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</si>
  <si>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</si>
  <si>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</si>
  <si>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</si>
  <si>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</si>
  <si>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</si>
  <si>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</si>
  <si>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</si>
  <si>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</si>
  <si>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</si>
  <si>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</si>
  <si>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</si>
  <si>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</si>
  <si>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</si>
  <si>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</si>
  <si>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</si>
  <si>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</si>
  <si>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</si>
  <si>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</si>
  <si>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</si>
  <si>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</si>
  <si>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</si>
  <si>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</si>
  <si>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</si>
  <si>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</si>
  <si>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</si>
  <si>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</si>
  <si>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</si>
  <si>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</si>
  <si>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</si>
  <si>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</si>
  <si>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</si>
  <si>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</si>
  <si>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</si>
  <si>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</si>
  <si>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</si>
  <si>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</si>
  <si>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</si>
  <si>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</si>
  <si>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</si>
  <si>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</si>
  <si>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</si>
  <si>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</si>
  <si>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</si>
  <si>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</si>
  <si>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</si>
  <si>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</si>
  <si>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</si>
  <si>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</si>
  <si>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</si>
  <si>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</si>
  <si>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</si>
  <si>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</si>
  <si>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</si>
  <si>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</si>
  <si>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</si>
  <si>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</si>
  <si>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</si>
  <si>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</si>
  <si>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</si>
  <si>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</si>
  <si>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</si>
  <si>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</si>
  <si>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</si>
  <si>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</si>
  <si>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</si>
  <si>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</si>
  <si>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</si>
  <si>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</si>
  <si>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</si>
  <si>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</si>
  <si>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</si>
  <si>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</si>
  <si>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</si>
  <si>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</si>
  <si>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</si>
  <si>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</si>
  <si>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</si>
  <si>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</si>
  <si>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</si>
  <si>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</si>
  <si>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</si>
  <si>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</si>
  <si>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</si>
  <si>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</si>
  <si>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</si>
  <si>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</si>
  <si>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</si>
  <si>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</si>
  <si>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</si>
  <si>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</si>
  <si>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</si>
  <si>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</si>
  <si>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</si>
  <si>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</si>
  <si>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</si>
  <si>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</si>
  <si>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</si>
  <si>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</si>
  <si>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</si>
  <si>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</si>
  <si>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  <phoneticPr fontId="37" type="noConversion"/>
  </si>
  <si>
    <t>当年预算数</t>
  </si>
  <si>
    <t xml:space="preserve">债务转贷支出 </t>
  </si>
  <si>
    <t>调出资金</t>
  </si>
  <si>
    <t>年终结余</t>
  </si>
  <si>
    <t xml:space="preserve">   上级补助收入</t>
    <phoneticPr fontId="37" type="noConversion"/>
  </si>
  <si>
    <t>补助下级支出</t>
  </si>
  <si>
    <t>上解上级支出</t>
  </si>
  <si>
    <t>二、外交支出</t>
    <phoneticPr fontId="37" type="noConversion"/>
  </si>
  <si>
    <t>三、国防支出</t>
    <phoneticPr fontId="37" type="noConversion"/>
  </si>
  <si>
    <t>四、公共安全支出</t>
    <phoneticPr fontId="37" type="noConversion"/>
  </si>
  <si>
    <t>五、教育支出</t>
    <phoneticPr fontId="37" type="noConversion"/>
  </si>
  <si>
    <t>六、科学技术支出</t>
    <phoneticPr fontId="37" type="noConversion"/>
  </si>
  <si>
    <t>八、社会保障和就业支出</t>
    <phoneticPr fontId="37" type="noConversion"/>
  </si>
  <si>
    <t>××地区</t>
  </si>
  <si>
    <t>收入项目</t>
    <phoneticPr fontId="37" type="noConversion"/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</si>
  <si>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</si>
  <si>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</si>
  <si>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</si>
  <si>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</si>
  <si>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</si>
  <si>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</si>
  <si>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</si>
  <si>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</si>
  <si>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</si>
  <si>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</si>
  <si>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</si>
  <si>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</si>
  <si>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</si>
  <si>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</si>
  <si>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</si>
  <si>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</si>
  <si>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</si>
  <si>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</si>
  <si>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</si>
  <si>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</si>
  <si>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</si>
  <si>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</si>
  <si>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7" type="noConversion"/>
  </si>
  <si>
    <t>单位：万元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</si>
  <si>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</si>
  <si>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</si>
  <si>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</si>
  <si>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>××地区</t>
    <phoneticPr fontId="37" type="noConversion"/>
  </si>
  <si>
    <t>工资福利支出</t>
  </si>
  <si>
    <t>商品和服务支出</t>
  </si>
  <si>
    <t>其他资本性支出</t>
  </si>
  <si>
    <t>其他支出</t>
  </si>
  <si>
    <t>其中：（1）公务用车运行费</t>
    <phoneticPr fontId="68" type="noConversion"/>
  </si>
  <si>
    <t>3、公务用车购置及运行费</t>
    <phoneticPr fontId="37" type="noConversion"/>
  </si>
  <si>
    <t>……</t>
    <phoneticPr fontId="37" type="noConversion"/>
  </si>
  <si>
    <t>当年预算数</t>
    <phoneticPr fontId="37" type="noConversion"/>
  </si>
  <si>
    <t>债务还本支出</t>
    <phoneticPr fontId="37" type="noConversion"/>
  </si>
  <si>
    <t>小计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</si>
  <si>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</si>
  <si>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</si>
  <si>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</si>
  <si>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</si>
  <si>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</si>
  <si>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</si>
  <si>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</si>
  <si>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</si>
  <si>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</si>
  <si>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</si>
  <si>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</si>
  <si>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</si>
  <si>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</si>
  <si>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</si>
  <si>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</si>
  <si>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</si>
  <si>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</si>
  <si>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</si>
  <si>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</si>
  <si>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</si>
  <si>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</si>
  <si>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</si>
  <si>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</si>
  <si>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</si>
  <si>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</si>
  <si>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</si>
  <si>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</si>
  <si>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</si>
  <si>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</si>
  <si>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</si>
  <si>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</si>
  <si>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</si>
  <si>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</si>
  <si>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</si>
  <si>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</si>
  <si>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</si>
  <si>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</si>
  <si>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</si>
  <si>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</si>
  <si>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</si>
  <si>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</si>
  <si>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</si>
  <si>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</si>
  <si>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</si>
  <si>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</si>
  <si>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</si>
  <si>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</si>
  <si>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</si>
  <si>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</si>
  <si>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</si>
  <si>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</si>
  <si>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</si>
  <si>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</si>
  <si>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</si>
  <si>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</si>
  <si>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</si>
  <si>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</si>
  <si>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</si>
  <si>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</si>
  <si>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</si>
  <si>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</si>
  <si>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</si>
  <si>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</si>
  <si>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</si>
  <si>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</si>
  <si>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</si>
  <si>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</si>
  <si>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</si>
  <si>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 xml:space="preserve">    消费税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</si>
  <si>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</si>
  <si>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</si>
  <si>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</si>
  <si>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</si>
  <si>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</si>
  <si>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</si>
  <si>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</si>
  <si>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</si>
  <si>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</si>
  <si>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</si>
  <si>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</si>
  <si>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</si>
  <si>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</si>
  <si>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</si>
  <si>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</si>
  <si>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</si>
  <si>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</si>
  <si>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</si>
  <si>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</si>
  <si>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</si>
  <si>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 xml:space="preserve">   其中：××项目  …………</t>
    <phoneticPr fontId="37" type="noConversion"/>
  </si>
  <si>
    <t xml:space="preserve">      其中：××项目  …………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</si>
  <si>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</si>
  <si>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</si>
  <si>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</si>
  <si>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</si>
  <si>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</si>
  <si>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</si>
  <si>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</si>
  <si>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</si>
  <si>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</si>
  <si>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</si>
  <si>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</si>
  <si>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</si>
  <si>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</si>
  <si>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</si>
  <si>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</si>
  <si>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</si>
  <si>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</si>
  <si>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</si>
  <si>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</si>
  <si>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</si>
  <si>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</si>
  <si>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</si>
  <si>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</si>
  <si>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</si>
  <si>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</si>
  <si>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</si>
  <si>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</si>
  <si>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</si>
  <si>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</si>
  <si>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</si>
  <si>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  其中：新型农村合作医疗基金医疗待遇支出</t>
    <phoneticPr fontId="37" type="noConversion"/>
  </si>
  <si>
    <t xml:space="preserve">           大病医疗保险支出</t>
    <phoneticPr fontId="37" type="noConversion"/>
  </si>
  <si>
    <t xml:space="preserve">           其他新型农村合作医疗基金支出</t>
    <phoneticPr fontId="37" type="noConversion"/>
  </si>
  <si>
    <t xml:space="preserve">     其中：城镇居民基本医疗保险基金医疗待遇支出</t>
    <phoneticPr fontId="37" type="noConversion"/>
  </si>
  <si>
    <t xml:space="preserve">           其他城镇居民基本医疗保险基金支出</t>
    <phoneticPr fontId="37" type="noConversion"/>
  </si>
  <si>
    <t xml:space="preserve">    其中：生育医疗费用支出</t>
    <phoneticPr fontId="37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</si>
  <si>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</si>
  <si>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</si>
  <si>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</si>
  <si>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</si>
  <si>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</si>
  <si>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</si>
  <si>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</si>
  <si>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</si>
  <si>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</si>
  <si>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</si>
  <si>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</si>
  <si>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</si>
  <si>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</si>
  <si>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</si>
  <si>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</si>
  <si>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</si>
  <si>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</si>
  <si>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</si>
  <si>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</si>
  <si>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</si>
  <si>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</si>
  <si>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</si>
  <si>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</si>
  <si>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</si>
  <si>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37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</si>
  <si>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</si>
  <si>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</si>
  <si>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</si>
  <si>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</si>
  <si>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7" type="noConversion"/>
  </si>
  <si>
    <t xml:space="preserve">    其中：工伤保险待遇支出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</si>
  <si>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</si>
  <si>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税收返还</t>
    <phoneticPr fontId="37" type="noConversion"/>
  </si>
  <si>
    <t>一般性转移支付</t>
  </si>
  <si>
    <t>专项转移支付</t>
  </si>
  <si>
    <t xml:space="preserve">   其中：××项目  …………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</si>
  <si>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</si>
  <si>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</si>
  <si>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 xml:space="preserve">   其中：2010101行政运行</t>
    <phoneticPr fontId="37" type="noConversion"/>
  </si>
  <si>
    <t xml:space="preserve">        2010104人大会议</t>
    <phoneticPr fontId="37" type="noConversion"/>
  </si>
  <si>
    <t xml:space="preserve">        2010201行政运行</t>
    <phoneticPr fontId="37" type="noConversion"/>
  </si>
  <si>
    <t xml:space="preserve">        2010204政协会议</t>
    <phoneticPr fontId="37" type="noConversion"/>
  </si>
  <si>
    <t xml:space="preserve">        2010205委员视察</t>
    <phoneticPr fontId="37" type="noConversion"/>
  </si>
  <si>
    <t xml:space="preserve">        2010301行政运行</t>
    <phoneticPr fontId="37" type="noConversion"/>
  </si>
  <si>
    <t xml:space="preserve">        2010302一般行政管理事务</t>
    <phoneticPr fontId="37" type="noConversion"/>
  </si>
  <si>
    <t xml:space="preserve">        2010303机关服务</t>
    <phoneticPr fontId="37" type="noConversion"/>
  </si>
  <si>
    <t xml:space="preserve">        2010308信访事务</t>
    <phoneticPr fontId="37" type="noConversion"/>
  </si>
  <si>
    <t xml:space="preserve">        2010350事业运行</t>
    <phoneticPr fontId="37" type="noConversion"/>
  </si>
  <si>
    <t xml:space="preserve">        2010399其他政府办公厅(室)及相关机构事务支出</t>
    <phoneticPr fontId="37" type="noConversion"/>
  </si>
  <si>
    <t xml:space="preserve">        2010401行政运行</t>
    <phoneticPr fontId="37" type="noConversion"/>
  </si>
  <si>
    <t xml:space="preserve">        2010408物价管理</t>
    <phoneticPr fontId="37" type="noConversion"/>
  </si>
  <si>
    <t xml:space="preserve">        2010499其他发展与改革事务支出</t>
    <phoneticPr fontId="37" type="noConversion"/>
  </si>
  <si>
    <t xml:space="preserve">        2010501行政运行</t>
    <phoneticPr fontId="37" type="noConversion"/>
  </si>
  <si>
    <t xml:space="preserve">        2010507专项普查活动</t>
    <phoneticPr fontId="37" type="noConversion"/>
  </si>
  <si>
    <t xml:space="preserve">        2010601行政运行</t>
    <phoneticPr fontId="37" type="noConversion"/>
  </si>
  <si>
    <t xml:space="preserve">        2010602一般行政管理事务</t>
    <phoneticPr fontId="37" type="noConversion"/>
  </si>
  <si>
    <t xml:space="preserve">        2010799其他税收事务支出</t>
    <phoneticPr fontId="37" type="noConversion"/>
  </si>
  <si>
    <t xml:space="preserve">        2010801行政运行</t>
    <phoneticPr fontId="37" type="noConversion"/>
  </si>
  <si>
    <t xml:space="preserve">        2010802一般行政管理事务</t>
    <phoneticPr fontId="37" type="noConversion"/>
  </si>
  <si>
    <t xml:space="preserve">        2011001行政运行</t>
    <phoneticPr fontId="37" type="noConversion"/>
  </si>
  <si>
    <t xml:space="preserve">        2011002一般行政管理事务</t>
    <phoneticPr fontId="37" type="noConversion"/>
  </si>
  <si>
    <t xml:space="preserve">        2011099其他人力资源事务支出</t>
    <phoneticPr fontId="37" type="noConversion"/>
  </si>
  <si>
    <t xml:space="preserve">        2011101行政运行</t>
    <phoneticPr fontId="37" type="noConversion"/>
  </si>
  <si>
    <t xml:space="preserve">        2011301行政运行</t>
    <phoneticPr fontId="37" type="noConversion"/>
  </si>
  <si>
    <t xml:space="preserve">        2011399其他商贸事务支出</t>
    <phoneticPr fontId="37" type="noConversion"/>
  </si>
  <si>
    <t xml:space="preserve">        2012399其他民族事务支出</t>
    <phoneticPr fontId="37" type="noConversion"/>
  </si>
  <si>
    <t xml:space="preserve">        2012501行政运行</t>
    <phoneticPr fontId="37" type="noConversion"/>
  </si>
  <si>
    <t xml:space="preserve">        2012604档案馆</t>
    <phoneticPr fontId="37" type="noConversion"/>
  </si>
  <si>
    <t xml:space="preserve">        2012801行政运行</t>
    <phoneticPr fontId="37" type="noConversion"/>
  </si>
  <si>
    <t xml:space="preserve">        2012899其他民主党派及工商联事务支出</t>
    <phoneticPr fontId="37" type="noConversion"/>
  </si>
  <si>
    <t xml:space="preserve">        2012901行政运行</t>
    <phoneticPr fontId="37" type="noConversion"/>
  </si>
  <si>
    <t xml:space="preserve">        2012999其他群众团体事务支出</t>
    <phoneticPr fontId="37" type="noConversion"/>
  </si>
  <si>
    <t xml:space="preserve">        2013101行政运行</t>
    <phoneticPr fontId="37" type="noConversion"/>
  </si>
  <si>
    <t xml:space="preserve">        2013105专项业务</t>
    <phoneticPr fontId="37" type="noConversion"/>
  </si>
  <si>
    <t xml:space="preserve">        2013199其他党委办公厅(室)及相关机构事务支出</t>
    <phoneticPr fontId="37" type="noConversion"/>
  </si>
  <si>
    <t xml:space="preserve">        2013201行政运行</t>
    <phoneticPr fontId="37" type="noConversion"/>
  </si>
  <si>
    <t xml:space="preserve">        2013301行政运行</t>
    <phoneticPr fontId="37" type="noConversion"/>
  </si>
  <si>
    <t xml:space="preserve">        2013399其他宣传事务支出</t>
    <phoneticPr fontId="37" type="noConversion"/>
  </si>
  <si>
    <t xml:space="preserve">        2013401行政运行</t>
    <phoneticPr fontId="37" type="noConversion"/>
  </si>
  <si>
    <t xml:space="preserve">        2013499其他统战事务支出</t>
    <phoneticPr fontId="37" type="noConversion"/>
  </si>
  <si>
    <t xml:space="preserve">        2040201行政运行</t>
    <phoneticPr fontId="37" type="noConversion"/>
  </si>
  <si>
    <t xml:space="preserve">        2040299其他公安支出</t>
    <phoneticPr fontId="37" type="noConversion"/>
  </si>
  <si>
    <t xml:space="preserve">        2040601行政运行</t>
    <phoneticPr fontId="37" type="noConversion"/>
  </si>
  <si>
    <t xml:space="preserve">        2040699其他司法支出</t>
    <phoneticPr fontId="37" type="noConversion"/>
  </si>
  <si>
    <t xml:space="preserve">   其中：2050101行政运行</t>
    <phoneticPr fontId="37" type="noConversion"/>
  </si>
  <si>
    <t xml:space="preserve">        2050199其他教育管理事务支出</t>
    <phoneticPr fontId="37" type="noConversion"/>
  </si>
  <si>
    <t xml:space="preserve">        2050201学前教育</t>
    <phoneticPr fontId="37" type="noConversion"/>
  </si>
  <si>
    <t xml:space="preserve">        2050202小学教育</t>
    <phoneticPr fontId="37" type="noConversion"/>
  </si>
  <si>
    <t xml:space="preserve">        2050203初中教育</t>
    <phoneticPr fontId="37" type="noConversion"/>
  </si>
  <si>
    <t xml:space="preserve">        2050204高中教育</t>
    <phoneticPr fontId="37" type="noConversion"/>
  </si>
  <si>
    <t xml:space="preserve">        2050302中专教育</t>
    <phoneticPr fontId="37" type="noConversion"/>
  </si>
  <si>
    <t xml:space="preserve">        2050701特殊学校教育</t>
    <phoneticPr fontId="37" type="noConversion"/>
  </si>
  <si>
    <t xml:space="preserve">        2050801教师进修</t>
    <phoneticPr fontId="37" type="noConversion"/>
  </si>
  <si>
    <t xml:space="preserve">        2050802干部教育</t>
    <phoneticPr fontId="37" type="noConversion"/>
  </si>
  <si>
    <t xml:space="preserve">        2060799其他科学技术普及支出</t>
    <phoneticPr fontId="37" type="noConversion"/>
  </si>
  <si>
    <t xml:space="preserve">        2069901科技奖励</t>
    <phoneticPr fontId="37" type="noConversion"/>
  </si>
  <si>
    <t xml:space="preserve">        2069999其他科学技术支出</t>
    <phoneticPr fontId="37" type="noConversion"/>
  </si>
  <si>
    <t xml:space="preserve">   其中：2070101行政运行</t>
    <phoneticPr fontId="37" type="noConversion"/>
  </si>
  <si>
    <t xml:space="preserve">        2070104图书馆</t>
    <phoneticPr fontId="37" type="noConversion"/>
  </si>
  <si>
    <t xml:space="preserve">        2070109群众文化</t>
    <phoneticPr fontId="37" type="noConversion"/>
  </si>
  <si>
    <t xml:space="preserve">        2070201行政运行</t>
    <phoneticPr fontId="37" type="noConversion"/>
  </si>
  <si>
    <t xml:space="preserve">        2070205博物馆</t>
    <phoneticPr fontId="37" type="noConversion"/>
  </si>
  <si>
    <t xml:space="preserve">        2070304运动项目管理</t>
    <phoneticPr fontId="37" type="noConversion"/>
  </si>
  <si>
    <t xml:space="preserve">        2070308群众体育</t>
    <phoneticPr fontId="37" type="noConversion"/>
  </si>
  <si>
    <t xml:space="preserve">   其中：2080101行政运行</t>
    <phoneticPr fontId="37" type="noConversion"/>
  </si>
  <si>
    <t xml:space="preserve">        2080105劳动保障监察</t>
    <phoneticPr fontId="37" type="noConversion"/>
  </si>
  <si>
    <t xml:space="preserve">        2080109社会保险经办机构</t>
    <phoneticPr fontId="37" type="noConversion"/>
  </si>
  <si>
    <t xml:space="preserve">        2080111公共就业服务和职业技能鉴定机构</t>
    <phoneticPr fontId="37" type="noConversion"/>
  </si>
  <si>
    <t xml:space="preserve">        2080199其他人力资源和社会保障管理事务支出</t>
    <phoneticPr fontId="37" type="noConversion"/>
  </si>
  <si>
    <t xml:space="preserve">        2080201行政运行</t>
    <phoneticPr fontId="37" type="noConversion"/>
  </si>
  <si>
    <t xml:space="preserve">        2080208基层政权和社区建设</t>
    <phoneticPr fontId="37" type="noConversion"/>
  </si>
  <si>
    <t xml:space="preserve">        2080299其他民政管理事务支出</t>
    <phoneticPr fontId="37" type="noConversion"/>
  </si>
  <si>
    <t xml:space="preserve">        2080507对机关事业单位基本养老保险基金的补助</t>
    <phoneticPr fontId="37" type="noConversion"/>
  </si>
  <si>
    <t xml:space="preserve">        2080705公益性岗位补贴</t>
    <phoneticPr fontId="37" type="noConversion"/>
  </si>
  <si>
    <t xml:space="preserve">        2080799其他就业补助支出</t>
    <phoneticPr fontId="37" type="noConversion"/>
  </si>
  <si>
    <t xml:space="preserve">        2080804优抚事业单位支出</t>
    <phoneticPr fontId="37" type="noConversion"/>
  </si>
  <si>
    <t xml:space="preserve">        2080805义务兵优待</t>
    <phoneticPr fontId="37" type="noConversion"/>
  </si>
  <si>
    <t xml:space="preserve">        2080899其他优抚支出</t>
    <phoneticPr fontId="37" type="noConversion"/>
  </si>
  <si>
    <t xml:space="preserve">        2080901退伍士兵安置</t>
    <phoneticPr fontId="37" type="noConversion"/>
  </si>
  <si>
    <t xml:space="preserve">        2081001儿童福利</t>
    <phoneticPr fontId="37" type="noConversion"/>
  </si>
  <si>
    <t xml:space="preserve">        2081004殡葬</t>
    <phoneticPr fontId="37" type="noConversion"/>
  </si>
  <si>
    <t xml:space="preserve">        2081005社会福利事业单位</t>
    <phoneticPr fontId="37" type="noConversion"/>
  </si>
  <si>
    <t xml:space="preserve">        2081101行政运行</t>
    <phoneticPr fontId="37" type="noConversion"/>
  </si>
  <si>
    <t xml:space="preserve">        2081104残疾人康复</t>
    <phoneticPr fontId="37" type="noConversion"/>
  </si>
  <si>
    <t xml:space="preserve">        2081199其他残疾人事业支出</t>
    <phoneticPr fontId="37" type="noConversion"/>
  </si>
  <si>
    <t xml:space="preserve">        2081601行政运行</t>
    <phoneticPr fontId="37" type="noConversion"/>
  </si>
  <si>
    <t xml:space="preserve">        2081699其他红十字事业支出</t>
    <phoneticPr fontId="37" type="noConversion"/>
  </si>
  <si>
    <t xml:space="preserve">        2081901城市最低生活保障金支出</t>
    <phoneticPr fontId="37" type="noConversion"/>
  </si>
  <si>
    <t xml:space="preserve">        2081902农村最低生活保障金支出</t>
    <phoneticPr fontId="37" type="noConversion"/>
  </si>
  <si>
    <t xml:space="preserve">        2082001临时救助支出</t>
    <phoneticPr fontId="37" type="noConversion"/>
  </si>
  <si>
    <t xml:space="preserve">        2082002流浪乞讨人员救助支出</t>
    <phoneticPr fontId="37" type="noConversion"/>
  </si>
  <si>
    <t xml:space="preserve">        2082101城市特困人员救助供养支出</t>
    <phoneticPr fontId="37" type="noConversion"/>
  </si>
  <si>
    <t xml:space="preserve">        2082102农村特困人员救助供养支出</t>
    <phoneticPr fontId="37" type="noConversion"/>
  </si>
  <si>
    <t xml:space="preserve">        2082602财政对城乡居民基本养老保险基金的补助</t>
    <phoneticPr fontId="37" type="noConversion"/>
  </si>
  <si>
    <t xml:space="preserve">   其中：2100101行政运行</t>
    <phoneticPr fontId="37" type="noConversion"/>
  </si>
  <si>
    <t xml:space="preserve">        2100201综合医院</t>
    <phoneticPr fontId="37" type="noConversion"/>
  </si>
  <si>
    <t xml:space="preserve">        2100202中医(民族)医院</t>
    <phoneticPr fontId="37" type="noConversion"/>
  </si>
  <si>
    <t xml:space="preserve">        2100301城市社区卫生机构</t>
    <phoneticPr fontId="37" type="noConversion"/>
  </si>
  <si>
    <t xml:space="preserve">        2100302乡镇卫生院</t>
    <phoneticPr fontId="37" type="noConversion"/>
  </si>
  <si>
    <t xml:space="preserve">        2100401疾病预防控制机构</t>
    <phoneticPr fontId="37" type="noConversion"/>
  </si>
  <si>
    <t xml:space="preserve">        2100402卫生监督机构</t>
    <phoneticPr fontId="37" type="noConversion"/>
  </si>
  <si>
    <t xml:space="preserve">        2100403妇幼保健机构</t>
    <phoneticPr fontId="37" type="noConversion"/>
  </si>
  <si>
    <t xml:space="preserve">        2100408基本公共卫生服务</t>
    <phoneticPr fontId="37" type="noConversion"/>
  </si>
  <si>
    <t xml:space="preserve">        2100499其他公共卫生支出</t>
    <phoneticPr fontId="37" type="noConversion"/>
  </si>
  <si>
    <t xml:space="preserve">        2100716计划生育机构</t>
    <phoneticPr fontId="37" type="noConversion"/>
  </si>
  <si>
    <t xml:space="preserve">        2100717计划生育服务</t>
    <phoneticPr fontId="37" type="noConversion"/>
  </si>
  <si>
    <t xml:space="preserve">        2100799其他计划生育事务支出</t>
    <phoneticPr fontId="37" type="noConversion"/>
  </si>
  <si>
    <t xml:space="preserve">        2101202财政对城乡居民基本医疗保险基金的补助</t>
    <phoneticPr fontId="37" type="noConversion"/>
  </si>
  <si>
    <t xml:space="preserve">        2101299财政对其他基本医疗保险基金的补助</t>
    <phoneticPr fontId="37" type="noConversion"/>
  </si>
  <si>
    <t xml:space="preserve">        2110302水体</t>
    <phoneticPr fontId="37" type="noConversion"/>
  </si>
  <si>
    <t xml:space="preserve">   其中：2120101行政运行</t>
    <phoneticPr fontId="37" type="noConversion"/>
  </si>
  <si>
    <t xml:space="preserve">        2120103机关服务</t>
    <phoneticPr fontId="37" type="noConversion"/>
  </si>
  <si>
    <t xml:space="preserve">        2120104城管执法</t>
    <phoneticPr fontId="37" type="noConversion"/>
  </si>
  <si>
    <t xml:space="preserve">        2120105工程建设标准规范编制与监管</t>
    <phoneticPr fontId="37" type="noConversion"/>
  </si>
  <si>
    <t xml:space="preserve">        2120106工程建设管理</t>
    <phoneticPr fontId="37" type="noConversion"/>
  </si>
  <si>
    <t xml:space="preserve">        2120109住宅建设与房地产市场监管</t>
    <phoneticPr fontId="37" type="noConversion"/>
  </si>
  <si>
    <t xml:space="preserve">        2120399其他城乡社区公共设施支出</t>
    <phoneticPr fontId="37" type="noConversion"/>
  </si>
  <si>
    <t xml:space="preserve">   其中：2130101行政运行</t>
    <phoneticPr fontId="37" type="noConversion"/>
  </si>
  <si>
    <t xml:space="preserve">        2130104事业运行</t>
    <phoneticPr fontId="37" type="noConversion"/>
  </si>
  <si>
    <t xml:space="preserve">        2130108病虫害控制</t>
    <phoneticPr fontId="37" type="noConversion"/>
  </si>
  <si>
    <t xml:space="preserve">        2130109农产品质量安全</t>
    <phoneticPr fontId="37" type="noConversion"/>
  </si>
  <si>
    <t xml:space="preserve">        2130199其他农业支出</t>
    <phoneticPr fontId="37" type="noConversion"/>
  </si>
  <si>
    <t xml:space="preserve">        2130201行政运行</t>
    <phoneticPr fontId="37" type="noConversion"/>
  </si>
  <si>
    <t xml:space="preserve">        2130209森林生态效益补偿</t>
    <phoneticPr fontId="37" type="noConversion"/>
  </si>
  <si>
    <t xml:space="preserve">        2130301行政运行</t>
    <phoneticPr fontId="37" type="noConversion"/>
  </si>
  <si>
    <t xml:space="preserve">        2130306水利工程运行与维护</t>
    <phoneticPr fontId="37" type="noConversion"/>
  </si>
  <si>
    <t xml:space="preserve">        2130311水资源节约管理与保护</t>
    <phoneticPr fontId="37" type="noConversion"/>
  </si>
  <si>
    <t xml:space="preserve">        2130313水文测报</t>
    <phoneticPr fontId="37" type="noConversion"/>
  </si>
  <si>
    <t xml:space="preserve">        2130399其他水利支出</t>
    <phoneticPr fontId="37" type="noConversion"/>
  </si>
  <si>
    <t xml:space="preserve">        2130599其他扶贫支出</t>
    <phoneticPr fontId="37" type="noConversion"/>
  </si>
  <si>
    <t xml:space="preserve">        2130601机构运行</t>
    <phoneticPr fontId="37" type="noConversion"/>
  </si>
  <si>
    <t xml:space="preserve">        2130705对村民委员会和村党支部的补助</t>
    <phoneticPr fontId="37" type="noConversion"/>
  </si>
  <si>
    <t xml:space="preserve">        2130803农业保险保费补贴</t>
    <phoneticPr fontId="37" type="noConversion"/>
  </si>
  <si>
    <t xml:space="preserve">   其中：2140101行政运行</t>
    <phoneticPr fontId="37" type="noConversion"/>
  </si>
  <si>
    <t xml:space="preserve">        2140104公路建设</t>
    <phoneticPr fontId="37" type="noConversion"/>
  </si>
  <si>
    <t xml:space="preserve">        2140106公路养护</t>
    <phoneticPr fontId="37" type="noConversion"/>
  </si>
  <si>
    <t xml:space="preserve">        2140112公路运输管理</t>
    <phoneticPr fontId="37" type="noConversion"/>
  </si>
  <si>
    <t xml:space="preserve">        2140499成品油价格改革补贴其他支出</t>
    <phoneticPr fontId="37" type="noConversion"/>
  </si>
  <si>
    <t xml:space="preserve">        2149901公共交通运营补助</t>
    <phoneticPr fontId="37" type="noConversion"/>
  </si>
  <si>
    <t xml:space="preserve">   其中：2160201行政运行</t>
    <phoneticPr fontId="37" type="noConversion"/>
  </si>
  <si>
    <t xml:space="preserve">        2160250事业运行</t>
    <phoneticPr fontId="37" type="noConversion"/>
  </si>
  <si>
    <t xml:space="preserve">        2160299其他商业流通事务支出</t>
    <phoneticPr fontId="37" type="noConversion"/>
  </si>
  <si>
    <t xml:space="preserve">   其中：2200101行政运行</t>
    <phoneticPr fontId="37" type="noConversion"/>
  </si>
  <si>
    <t xml:space="preserve">        2200105土地资源调查</t>
    <phoneticPr fontId="37" type="noConversion"/>
  </si>
  <si>
    <t xml:space="preserve">        2200110国土整治</t>
    <phoneticPr fontId="37" type="noConversion"/>
  </si>
  <si>
    <t xml:space="preserve">        2200112土地资源储备支出</t>
    <phoneticPr fontId="37" type="noConversion"/>
  </si>
  <si>
    <t xml:space="preserve">        2200504气象事业机构</t>
    <phoneticPr fontId="37" type="noConversion"/>
  </si>
  <si>
    <t xml:space="preserve">        2200509气象服务</t>
    <phoneticPr fontId="37" type="noConversion"/>
  </si>
  <si>
    <t xml:space="preserve">        2200510气象装备保障维护</t>
    <phoneticPr fontId="37" type="noConversion"/>
  </si>
  <si>
    <t xml:space="preserve">   其中：2210201住房公积金</t>
    <phoneticPr fontId="37" type="noConversion"/>
  </si>
  <si>
    <t xml:space="preserve">   其中：2220101行政运行</t>
    <phoneticPr fontId="37" type="noConversion"/>
  </si>
  <si>
    <t xml:space="preserve">        2220115粮食风险基金</t>
    <phoneticPr fontId="37" type="noConversion"/>
  </si>
  <si>
    <t xml:space="preserve">   其中：227预备费</t>
    <phoneticPr fontId="37" type="noConversion"/>
  </si>
  <si>
    <t xml:space="preserve">   其中：2320301地方政府一般债券付息支出</t>
    <phoneticPr fontId="37" type="noConversion"/>
  </si>
  <si>
    <t>附表1</t>
    <phoneticPr fontId="37" type="noConversion"/>
  </si>
  <si>
    <t>附表2</t>
    <phoneticPr fontId="37" type="noConversion"/>
  </si>
  <si>
    <t>附表3</t>
    <phoneticPr fontId="37" type="noConversion"/>
  </si>
  <si>
    <t>附表4</t>
    <phoneticPr fontId="37" type="noConversion"/>
  </si>
  <si>
    <t>附表5</t>
    <phoneticPr fontId="37" type="noConversion"/>
  </si>
  <si>
    <t>附表6</t>
    <phoneticPr fontId="37" type="noConversion"/>
  </si>
  <si>
    <t>附表7</t>
    <phoneticPr fontId="37" type="noConversion"/>
  </si>
  <si>
    <t>附表8</t>
    <phoneticPr fontId="37" type="noConversion"/>
  </si>
  <si>
    <t>附表9</t>
    <phoneticPr fontId="37" type="noConversion"/>
  </si>
  <si>
    <t>附表10</t>
    <phoneticPr fontId="37" type="noConversion"/>
  </si>
  <si>
    <t>附表11</t>
    <phoneticPr fontId="37" type="noConversion"/>
  </si>
  <si>
    <t>附表12</t>
    <phoneticPr fontId="37" type="noConversion"/>
  </si>
  <si>
    <t>附表13</t>
    <phoneticPr fontId="37" type="noConversion"/>
  </si>
  <si>
    <t>附表14</t>
    <phoneticPr fontId="37" type="noConversion"/>
  </si>
  <si>
    <t>附表15</t>
    <phoneticPr fontId="37" type="noConversion"/>
  </si>
  <si>
    <t>乡镇（街道）</t>
    <phoneticPr fontId="37" type="noConversion"/>
  </si>
  <si>
    <t>菁城</t>
  </si>
  <si>
    <t>桂林</t>
  </si>
  <si>
    <t>和平</t>
  </si>
  <si>
    <t>芦芝</t>
  </si>
  <si>
    <t>西园</t>
  </si>
  <si>
    <t>南洋</t>
  </si>
  <si>
    <t>拱桥</t>
  </si>
  <si>
    <t>永福</t>
  </si>
  <si>
    <t>官田</t>
  </si>
  <si>
    <t>溪南</t>
  </si>
  <si>
    <t>象湖</t>
  </si>
  <si>
    <t>新桥</t>
  </si>
  <si>
    <t>吾祠</t>
  </si>
  <si>
    <t>灵地</t>
  </si>
  <si>
    <t>双洋</t>
  </si>
  <si>
    <t>赤水</t>
  </si>
  <si>
    <t>备注：本市无政府性基金对下税收返还和转移支付预算数据。</t>
    <phoneticPr fontId="37" type="noConversion"/>
  </si>
  <si>
    <t>上年预算数</t>
    <phoneticPr fontId="37" type="noConversion"/>
  </si>
  <si>
    <t>附表16</t>
  </si>
  <si>
    <t>附表16</t>
    <phoneticPr fontId="37" type="noConversion"/>
  </si>
  <si>
    <t>附表17</t>
  </si>
  <si>
    <t>附表17</t>
    <phoneticPr fontId="37" type="noConversion"/>
  </si>
  <si>
    <t>附表2</t>
  </si>
  <si>
    <t>附表3</t>
  </si>
  <si>
    <t>附表4</t>
  </si>
  <si>
    <t>附表5</t>
  </si>
  <si>
    <t>附表6</t>
  </si>
  <si>
    <t>附表7</t>
  </si>
  <si>
    <t>附表8</t>
  </si>
  <si>
    <t>附表9</t>
  </si>
  <si>
    <t>附表10</t>
  </si>
  <si>
    <t>附表11</t>
  </si>
  <si>
    <t>附表12</t>
  </si>
  <si>
    <t>附表13</t>
  </si>
  <si>
    <t>附表14</t>
  </si>
  <si>
    <t>附表15</t>
  </si>
  <si>
    <t xml:space="preserve">    环境保护税</t>
    <phoneticPr fontId="37" type="noConversion"/>
  </si>
  <si>
    <t>七、文化旅游体育与传媒支出</t>
    <phoneticPr fontId="37" type="noConversion"/>
  </si>
  <si>
    <t>九、卫生健康支出</t>
    <phoneticPr fontId="37" type="noConversion"/>
  </si>
  <si>
    <t>十八、自然资源海洋气象等支出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</si>
  <si>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</si>
  <si>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</si>
  <si>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二十五、其他支出</t>
    <phoneticPr fontId="37" type="noConversion"/>
  </si>
  <si>
    <t>七、文化旅游体育与传媒支出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</si>
  <si>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</si>
  <si>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</si>
  <si>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二十五、其他支出</t>
    <phoneticPr fontId="37" type="noConversion"/>
  </si>
  <si>
    <t xml:space="preserve">        2010206参政议政</t>
    <phoneticPr fontId="37" type="noConversion"/>
  </si>
  <si>
    <t xml:space="preserve">        2010299其他政协事务支出</t>
    <phoneticPr fontId="37" type="noConversion"/>
  </si>
  <si>
    <t xml:space="preserve">        2010402一般行政管理事务</t>
    <phoneticPr fontId="37" type="noConversion"/>
  </si>
  <si>
    <t xml:space="preserve">        2010505专项统计业务</t>
    <phoneticPr fontId="37" type="noConversion"/>
  </si>
  <si>
    <t xml:space="preserve">        2010699其他财政事务支出</t>
    <phoneticPr fontId="37" type="noConversion"/>
  </si>
  <si>
    <t xml:space="preserve">        2011302一般行政管理事务</t>
    <phoneticPr fontId="37" type="noConversion"/>
  </si>
  <si>
    <t xml:space="preserve">        2012599其他港澳台事务支出</t>
    <phoneticPr fontId="37" type="noConversion"/>
  </si>
  <si>
    <t xml:space="preserve">        2012906工会事务</t>
    <phoneticPr fontId="37" type="noConversion"/>
  </si>
  <si>
    <t xml:space="preserve">        2013299其他组织事务支出</t>
    <phoneticPr fontId="37" type="noConversion"/>
  </si>
  <si>
    <t xml:space="preserve">        2013404宗教事务</t>
    <phoneticPr fontId="37" type="noConversion"/>
  </si>
  <si>
    <t xml:space="preserve">        2013801行政运行</t>
    <phoneticPr fontId="37" type="noConversion"/>
  </si>
  <si>
    <t xml:space="preserve">        2013804市场监督管理专项</t>
    <phoneticPr fontId="37" type="noConversion"/>
  </si>
  <si>
    <t xml:space="preserve">        2013805市场监管执法</t>
    <phoneticPr fontId="37" type="noConversion"/>
  </si>
  <si>
    <t xml:space="preserve">        2013899其他市场监督管理事务</t>
    <phoneticPr fontId="37" type="noConversion"/>
  </si>
  <si>
    <t xml:space="preserve">   其中：2040101武装警察部队</t>
    <phoneticPr fontId="37" type="noConversion"/>
  </si>
  <si>
    <t xml:space="preserve">        2049901其他公共安全支出</t>
    <phoneticPr fontId="37" type="noConversion"/>
  </si>
  <si>
    <t xml:space="preserve">        2059999其他教育支出</t>
    <phoneticPr fontId="37" type="noConversion"/>
  </si>
  <si>
    <t xml:space="preserve">        2070108文化活动</t>
    <phoneticPr fontId="37" type="noConversion"/>
  </si>
  <si>
    <t xml:space="preserve">        2070112文化和旅游市场管理</t>
    <phoneticPr fontId="37" type="noConversion"/>
  </si>
  <si>
    <t xml:space="preserve">        2070113旅游宣传</t>
    <phoneticPr fontId="37" type="noConversion"/>
  </si>
  <si>
    <t xml:space="preserve">        2070199其他文化和旅游支出</t>
    <phoneticPr fontId="37" type="noConversion"/>
  </si>
  <si>
    <t xml:space="preserve">        2070305体育竞赛</t>
    <phoneticPr fontId="37" type="noConversion"/>
  </si>
  <si>
    <t xml:space="preserve">        2070306体育训练</t>
    <phoneticPr fontId="37" type="noConversion"/>
  </si>
  <si>
    <t xml:space="preserve">        2070607电影</t>
    <phoneticPr fontId="37" type="noConversion"/>
  </si>
  <si>
    <t xml:space="preserve">        2070801行政运行</t>
    <phoneticPr fontId="37" type="noConversion"/>
  </si>
  <si>
    <t xml:space="preserve">        2070804广播</t>
    <phoneticPr fontId="37" type="noConversion"/>
  </si>
  <si>
    <t xml:space="preserve">        2070805电视</t>
    <phoneticPr fontId="37" type="noConversion"/>
  </si>
  <si>
    <t xml:space="preserve">        2070899其他广播电视支出</t>
    <phoneticPr fontId="37" type="noConversion"/>
  </si>
  <si>
    <t xml:space="preserve">        2079999其他文化体育与传媒支出</t>
    <phoneticPr fontId="37" type="noConversion"/>
  </si>
  <si>
    <t xml:space="preserve">        2080207行政区划和地名管理</t>
    <phoneticPr fontId="37" type="noConversion"/>
  </si>
  <si>
    <t xml:space="preserve">        2081002老年福利</t>
    <phoneticPr fontId="37" type="noConversion"/>
  </si>
  <si>
    <t xml:space="preserve">        2081099其他社会福利支出</t>
    <phoneticPr fontId="37" type="noConversion"/>
  </si>
  <si>
    <t xml:space="preserve">        2081105残疾人就业和扶贫</t>
    <phoneticPr fontId="37" type="noConversion"/>
  </si>
  <si>
    <t xml:space="preserve">        2081107残疾人生活和护理补贴</t>
    <phoneticPr fontId="37" type="noConversion"/>
  </si>
  <si>
    <t xml:space="preserve">        2082805部队供应</t>
    <phoneticPr fontId="37" type="noConversion"/>
  </si>
  <si>
    <t xml:space="preserve">        2089901其他社会保障和就业支出</t>
    <phoneticPr fontId="37" type="noConversion"/>
  </si>
  <si>
    <t xml:space="preserve">        2109901其他卫生健康支出</t>
    <phoneticPr fontId="37" type="noConversion"/>
  </si>
  <si>
    <t xml:space="preserve">        2110304固定废弃物与化学品</t>
    <phoneticPr fontId="37" type="noConversion"/>
  </si>
  <si>
    <t xml:space="preserve">        2119901其他节能环保支出</t>
    <phoneticPr fontId="37" type="noConversion"/>
  </si>
  <si>
    <t xml:space="preserve">        2120102一般行政管理事务</t>
    <phoneticPr fontId="37" type="noConversion"/>
  </si>
  <si>
    <t xml:space="preserve">        2120201城乡社区规划与管理</t>
    <phoneticPr fontId="37" type="noConversion"/>
  </si>
  <si>
    <t xml:space="preserve">        2120501城乡社区环境卫生</t>
    <phoneticPr fontId="37" type="noConversion"/>
  </si>
  <si>
    <t xml:space="preserve">        2129901其他城乡社区支出</t>
    <phoneticPr fontId="37" type="noConversion"/>
  </si>
  <si>
    <t xml:space="preserve">        2130204事业机构</t>
    <phoneticPr fontId="37" type="noConversion"/>
  </si>
  <si>
    <t xml:space="preserve">        2130213执法与监督</t>
    <phoneticPr fontId="37" type="noConversion"/>
  </si>
  <si>
    <t xml:space="preserve">        2130234防灾减灾</t>
    <phoneticPr fontId="37" type="noConversion"/>
  </si>
  <si>
    <t xml:space="preserve">        2130299其他林业和草原支出</t>
    <phoneticPr fontId="37" type="noConversion"/>
  </si>
  <si>
    <t xml:space="preserve">        2139999其他农林水支出</t>
    <phoneticPr fontId="37" type="noConversion"/>
  </si>
  <si>
    <t xml:space="preserve">        2140199其他公路水路运输支出</t>
    <phoneticPr fontId="37" type="noConversion"/>
  </si>
  <si>
    <t xml:space="preserve">        2160202一般行政管理事务</t>
    <phoneticPr fontId="37" type="noConversion"/>
  </si>
  <si>
    <t xml:space="preserve">        2200150事业运行</t>
    <phoneticPr fontId="37" type="noConversion"/>
  </si>
  <si>
    <t xml:space="preserve">        2200199其他自然资源事务支出</t>
    <phoneticPr fontId="37" type="noConversion"/>
  </si>
  <si>
    <t xml:space="preserve">        2220102一般行政管理事务</t>
    <phoneticPr fontId="37" type="noConversion"/>
  </si>
  <si>
    <r>
      <t xml:space="preserve">  </t>
    </r>
    <r>
      <rPr>
        <sz val="11"/>
        <rFont val="宋体"/>
        <family val="3"/>
        <charset val="134"/>
        <scheme val="major"/>
      </rPr>
      <t>其中：2240101行政运行</t>
    </r>
    <phoneticPr fontId="37" type="noConversion"/>
  </si>
  <si>
    <t xml:space="preserve">        2240106安全监管            </t>
    <phoneticPr fontId="37" type="noConversion"/>
  </si>
  <si>
    <t xml:space="preserve">        2240204消防应急救援</t>
    <phoneticPr fontId="37" type="noConversion"/>
  </si>
  <si>
    <t xml:space="preserve">        2240299其他消防事务支出</t>
    <phoneticPr fontId="37" type="noConversion"/>
  </si>
  <si>
    <t xml:space="preserve">        2240510防震减灾基础管理</t>
    <phoneticPr fontId="37" type="noConversion"/>
  </si>
  <si>
    <t xml:space="preserve">        2240550地震事业机构</t>
    <phoneticPr fontId="37" type="noConversion"/>
  </si>
  <si>
    <t xml:space="preserve">        2240599其他地震事务支出</t>
    <phoneticPr fontId="37" type="noConversion"/>
  </si>
  <si>
    <t xml:space="preserve">   其中：2299901其他支出</t>
    <phoneticPr fontId="37" type="noConversion"/>
  </si>
  <si>
    <t xml:space="preserve">        22099其他自然资源海洋气象等支出</t>
    <phoneticPr fontId="37" type="noConversion"/>
  </si>
  <si>
    <t xml:space="preserve">        22499其他灾害防治及应急管理支出</t>
    <phoneticPr fontId="37" type="noConversion"/>
  </si>
  <si>
    <t>一、文化旅游体育与传媒支出</t>
    <phoneticPr fontId="37" type="noConversion"/>
  </si>
  <si>
    <t>八、其他支出</t>
    <phoneticPr fontId="37" type="noConversion"/>
  </si>
  <si>
    <t>九、债务付息支出</t>
    <phoneticPr fontId="37" type="noConversion"/>
  </si>
  <si>
    <t>十、债务发行费用支出</t>
    <phoneticPr fontId="37" type="noConversion"/>
  </si>
  <si>
    <t xml:space="preserve">        农业土地开发资金安排的支出</t>
    <phoneticPr fontId="37" type="noConversion"/>
  </si>
  <si>
    <t xml:space="preserve">        其他城市基础设施配套费安排的支出</t>
    <phoneticPr fontId="37" type="noConversion"/>
  </si>
  <si>
    <t xml:space="preserve">   其中：国有土地使用权出让金债务付息支出</t>
    <phoneticPr fontId="37" type="noConversion"/>
  </si>
  <si>
    <t xml:space="preserve">   其中：国有土地使用权出让金债务发行费用支出</t>
    <phoneticPr fontId="37" type="noConversion"/>
  </si>
  <si>
    <t xml:space="preserve">  其中：其他国有资本经营预算企业利润收入</t>
    <phoneticPr fontId="37" type="noConversion"/>
  </si>
  <si>
    <t xml:space="preserve">  其中：其他国有资本经营预算企业股利、股息收入</t>
    <phoneticPr fontId="37" type="noConversion"/>
  </si>
  <si>
    <t>单位：万元</t>
    <phoneticPr fontId="98" type="noConversion"/>
  </si>
  <si>
    <t>政府债务余额</t>
    <phoneticPr fontId="98" type="noConversion"/>
  </si>
  <si>
    <t>金额</t>
    <phoneticPr fontId="37" type="noConversion"/>
  </si>
  <si>
    <t>政府债务限额</t>
    <phoneticPr fontId="98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</si>
  <si>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</si>
  <si>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>2020年漳平市预算收支表</t>
  </si>
  <si>
    <t>2020年度一般公共预算收入预算表</t>
  </si>
  <si>
    <t>2020年度一般公共预算支出预算表</t>
  </si>
  <si>
    <t>2020年度本级一般公共预算支出预算表</t>
  </si>
  <si>
    <t>2020年度本级一般公共预算支出经济分类情况表</t>
  </si>
  <si>
    <t>2020年度本级一般公共预算基本支出经济分类情况表</t>
  </si>
  <si>
    <t>2020年度一般公共预算对下税收返还和转移支付预算表（分项目）</t>
  </si>
  <si>
    <t>2020年度一般公共预算对下税收返还和转移支付预算表（分乡镇）</t>
  </si>
  <si>
    <t>2020年度本级一般公共预算“三公”经费支出预算表</t>
  </si>
  <si>
    <t>2020年度本级政府性基金收入预算表</t>
  </si>
  <si>
    <t>2020年度本级政府性基金支出预算表</t>
  </si>
  <si>
    <t>2020年度政府性基金转移支付预算表</t>
  </si>
  <si>
    <t>2020年度本级国有资本经营收入预算表</t>
  </si>
  <si>
    <t>2020年度本级国有资本经营支出预算表</t>
  </si>
  <si>
    <t>2020年度本级社会保险基金预算收入表</t>
  </si>
  <si>
    <t>2020年度本级社会保险基金预算支出表</t>
  </si>
  <si>
    <t>2019年度政府一般债务余额和限额情况表</t>
  </si>
  <si>
    <t>2019年度政府专项债务余额和限额情况表</t>
  </si>
  <si>
    <t>2. 2019年新增一般债务额</t>
  </si>
  <si>
    <t>3. 2019年偿还一般债务本金</t>
  </si>
  <si>
    <t>4. 2019年末一般债务余额</t>
  </si>
  <si>
    <t>2．2019年新增一般债务限额</t>
  </si>
  <si>
    <t>3．2019年一般债务限额</t>
  </si>
  <si>
    <t>2. 2019年新增专项债务额</t>
  </si>
  <si>
    <t>3. 2019年偿还专项债务本金</t>
  </si>
  <si>
    <t>4. 2019年末专项债务余额</t>
  </si>
  <si>
    <t>2．2019年新增专项债务限额</t>
  </si>
  <si>
    <t>3．2019年专项债务限额</t>
  </si>
  <si>
    <t xml:space="preserve">        2010508统计抽样调查</t>
    <phoneticPr fontId="37" type="noConversion"/>
  </si>
  <si>
    <t xml:space="preserve">        2010599其他统计信息事务支出</t>
    <phoneticPr fontId="37" type="noConversion"/>
  </si>
  <si>
    <t xml:space="preserve">        2011102一般行政管理事务</t>
    <phoneticPr fontId="37" type="noConversion"/>
  </si>
  <si>
    <t xml:space="preserve">        2019999其他一般公共服务支出</t>
    <phoneticPr fontId="37" type="noConversion"/>
  </si>
  <si>
    <t xml:space="preserve">        2040610社区矫正</t>
    <phoneticPr fontId="37" type="noConversion"/>
  </si>
  <si>
    <t xml:space="preserve">        2050299其他普通教育支出</t>
    <phoneticPr fontId="37" type="noConversion"/>
  </si>
  <si>
    <t xml:space="preserve">   其中：2060101行政运行</t>
    <phoneticPr fontId="37" type="noConversion"/>
  </si>
  <si>
    <t xml:space="preserve">        2060701机构运行</t>
    <phoneticPr fontId="37" type="noConversion"/>
  </si>
  <si>
    <t xml:space="preserve">        2070204文物保护</t>
    <phoneticPr fontId="37" type="noConversion"/>
  </si>
  <si>
    <t xml:space="preserve">        2070802一般行政管理事务</t>
    <phoneticPr fontId="37" type="noConversion"/>
  </si>
  <si>
    <t xml:space="preserve">        2079902宣传文化发展专项支出</t>
    <phoneticPr fontId="37" type="noConversion"/>
  </si>
  <si>
    <t xml:space="preserve">        2080505机关事业单位基本养老保险缴费支出</t>
    <phoneticPr fontId="37" type="noConversion"/>
  </si>
  <si>
    <t xml:space="preserve">        2080506机关事业单位职业年金缴费支出</t>
    <phoneticPr fontId="37" type="noConversion"/>
  </si>
  <si>
    <t xml:space="preserve">        2080905军队转业干部安置</t>
    <phoneticPr fontId="37" type="noConversion"/>
  </si>
  <si>
    <t xml:space="preserve">        2081006养老服务</t>
    <phoneticPr fontId="37" type="noConversion"/>
  </si>
  <si>
    <t xml:space="preserve">        2082601财政对企业职工基本养老保险基金的补助</t>
    <phoneticPr fontId="37" type="noConversion"/>
  </si>
  <si>
    <t xml:space="preserve">        2082801行政运行</t>
    <phoneticPr fontId="37" type="noConversion"/>
  </si>
  <si>
    <t xml:space="preserve">        2082804拥军优属</t>
    <phoneticPr fontId="37" type="noConversion"/>
  </si>
  <si>
    <t xml:space="preserve">        2082899其他退役军人事务管理支出</t>
    <phoneticPr fontId="37" type="noConversion"/>
  </si>
  <si>
    <t xml:space="preserve">        2100199其他卫生健康管理事务支出</t>
    <phoneticPr fontId="37" type="noConversion"/>
  </si>
  <si>
    <t xml:space="preserve">   其中：2110301大气</t>
    <phoneticPr fontId="37" type="noConversion"/>
  </si>
  <si>
    <t xml:space="preserve">        2120199其他城乡社区管理事务支出</t>
    <phoneticPr fontId="37" type="noConversion"/>
  </si>
  <si>
    <t xml:space="preserve">        2130221产业化管理</t>
    <phoneticPr fontId="37" type="noConversion"/>
  </si>
  <si>
    <t xml:space="preserve">        2130310水土保持</t>
    <phoneticPr fontId="37" type="noConversion"/>
  </si>
  <si>
    <t xml:space="preserve">        2130314防汛</t>
    <phoneticPr fontId="37" type="noConversion"/>
  </si>
  <si>
    <t xml:space="preserve">        2130701农村公益事业建设奖补资金</t>
    <phoneticPr fontId="37" type="noConversion"/>
  </si>
  <si>
    <t xml:space="preserve">        2140504行业监管</t>
    <phoneticPr fontId="37" type="noConversion"/>
  </si>
  <si>
    <t xml:space="preserve">   其中：2150199其他资源勘探业支出</t>
    <phoneticPr fontId="37" type="noConversion"/>
  </si>
  <si>
    <t xml:space="preserve">        2169999其他商业服务业等支出</t>
    <phoneticPr fontId="37" type="noConversion"/>
  </si>
  <si>
    <t xml:space="preserve">        2200106自然资源利用与保护</t>
    <phoneticPr fontId="37" type="noConversion"/>
  </si>
  <si>
    <t xml:space="preserve">        2200109自然资源调查与确权登记</t>
    <phoneticPr fontId="37" type="noConversion"/>
  </si>
  <si>
    <t xml:space="preserve">        2200599其他气象事务支出</t>
    <phoneticPr fontId="37" type="noConversion"/>
  </si>
  <si>
    <t xml:space="preserve">        2240109应急管理</t>
    <phoneticPr fontId="37" type="noConversion"/>
  </si>
  <si>
    <t xml:space="preserve">        2240404煤矿安全监察事务</t>
    <phoneticPr fontId="37" type="noConversion"/>
  </si>
  <si>
    <t xml:space="preserve">        2240405煤矿应急救援事务</t>
    <phoneticPr fontId="37" type="noConversion"/>
  </si>
  <si>
    <t xml:space="preserve">        2240450事业运行</t>
    <phoneticPr fontId="37" type="noConversion"/>
  </si>
  <si>
    <t xml:space="preserve">   其中：23303地方政府一般债务发行费用支出</t>
    <phoneticPr fontId="37" type="noConversion"/>
  </si>
  <si>
    <t xml:space="preserve">   其中：土地开发支出</t>
    <phoneticPr fontId="37" type="noConversion"/>
  </si>
  <si>
    <t xml:space="preserve">        城市建设支出</t>
    <phoneticPr fontId="37" type="noConversion"/>
  </si>
  <si>
    <t xml:space="preserve">        农村基础设施建设支出</t>
    <phoneticPr fontId="37" type="noConversion"/>
  </si>
  <si>
    <t xml:space="preserve">        补助被征地农民支出</t>
    <phoneticPr fontId="37" type="noConversion"/>
  </si>
  <si>
    <t xml:space="preserve">        公共租赁住房支出</t>
    <phoneticPr fontId="37" type="noConversion"/>
  </si>
  <si>
    <t xml:space="preserve">        其他国有土地使用权出让收入安排的支出</t>
    <phoneticPr fontId="37" type="noConversion"/>
  </si>
  <si>
    <t xml:space="preserve">        城市环境卫生</t>
    <phoneticPr fontId="37" type="noConversion"/>
  </si>
  <si>
    <t xml:space="preserve">        污水处理设施建设和运营</t>
    <phoneticPr fontId="37" type="noConversion"/>
  </si>
  <si>
    <t xml:space="preserve">        代征手续费</t>
    <phoneticPr fontId="37" type="noConversion"/>
  </si>
  <si>
    <t xml:space="preserve">   其中：用于社会福利的彩票公益金支出</t>
    <phoneticPr fontId="37" type="noConversion"/>
  </si>
  <si>
    <t xml:space="preserve">        用于体育事业的彩票公益金支出</t>
    <phoneticPr fontId="37" type="noConversion"/>
  </si>
  <si>
    <t xml:space="preserve">        用于其他社会公益事业的彩票公益金支出</t>
    <phoneticPr fontId="37" type="noConversion"/>
  </si>
  <si>
    <t>1. 2018年末一般债务余额</t>
    <phoneticPr fontId="98" type="noConversion"/>
  </si>
  <si>
    <t>1．2018年一般债务限额</t>
    <phoneticPr fontId="98" type="noConversion"/>
  </si>
  <si>
    <t>1. 2018年末专项债务余额</t>
    <phoneticPr fontId="98" type="noConversion"/>
  </si>
  <si>
    <t>1．2018年专项债务限额</t>
    <phoneticPr fontId="98" type="noConversion"/>
  </si>
  <si>
    <t>2.经汇总，本级2020年使用一般公共预算拨款安排的“三公”经费预算数为1012万元，比上年预算数增加128万元。其中，因公出国（境）经费15万元，与上年预算数持平；公务接待费471万元，与上年预算数相比下降0.42%；公务用车购置经费257万元，与上年预算数相比增长108.94%；公务用车运行经费269万元，与上年预算数相比下降1.47%。“三公”经费预算增加的主要原因是：纪检监察部门人员增加，办案车辆不足；公安局、城市管理局执法车已到报废年限，需购置新车辆。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</si>
  <si>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</si>
  <si>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</si>
  <si>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</si>
  <si>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</si>
  <si>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</si>
  <si>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t>金额</t>
  </si>
  <si>
    <t xml:space="preserve">        2220199其他粮油事务支出</t>
    <phoneticPr fontId="37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</si>
</sst>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0_ ;[Red]\-0.00\ "/>
    <numFmt numFmtId="193" formatCode="0_ "/>
  </numFmts>
  <fonts count="10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1"/>
      <name val="黑体"/>
      <family val="3"/>
      <charset val="134"/>
    </font>
    <font>
      <b/>
      <sz val="10"/>
      <name val="宋体"/>
      <family val="3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0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3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46" fillId="0" borderId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7" fillId="0" borderId="0"/>
    <xf numFmtId="0" fontId="7" fillId="0" borderId="0"/>
    <xf numFmtId="0" fontId="54" fillId="0" borderId="0"/>
    <xf numFmtId="0" fontId="7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/>
    <xf numFmtId="0" fontId="3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3" fillId="0" borderId="0"/>
    <xf numFmtId="0" fontId="54" fillId="0" borderId="0">
      <alignment vertical="center"/>
    </xf>
    <xf numFmtId="0" fontId="7" fillId="0" borderId="0">
      <alignment vertical="center"/>
    </xf>
    <xf numFmtId="0" fontId="3" fillId="0" borderId="0"/>
    <xf numFmtId="0" fontId="5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3" fillId="0" borderId="0"/>
    <xf numFmtId="0" fontId="54" fillId="0" borderId="0"/>
    <xf numFmtId="0" fontId="7" fillId="0" borderId="0"/>
    <xf numFmtId="0" fontId="7" fillId="0" borderId="0"/>
    <xf numFmtId="0" fontId="54" fillId="0" borderId="0"/>
    <xf numFmtId="0" fontId="3" fillId="0" borderId="0"/>
    <xf numFmtId="0" fontId="7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59" fillId="0" borderId="0"/>
    <xf numFmtId="0" fontId="3" fillId="0" borderId="0"/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>
      <alignment vertical="center"/>
    </xf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1" fillId="0" borderId="0"/>
    <xf numFmtId="176" fontId="53" fillId="0" borderId="0" applyFont="0" applyFill="0" applyBorder="0" applyAlignment="0" applyProtection="0"/>
    <xf numFmtId="179" fontId="81" fillId="0" borderId="0"/>
    <xf numFmtId="0" fontId="82" fillId="0" borderId="0" applyProtection="0"/>
    <xf numFmtId="186" fontId="81" fillId="0" borderId="0"/>
    <xf numFmtId="2" fontId="82" fillId="0" borderId="0" applyProtection="0"/>
    <xf numFmtId="0" fontId="83" fillId="0" borderId="15" applyNumberFormat="0" applyAlignment="0" applyProtection="0">
      <alignment horizontal="left" vertical="center"/>
    </xf>
    <xf numFmtId="0" fontId="83" fillId="0" borderId="2">
      <alignment horizontal="left" vertical="center"/>
    </xf>
    <xf numFmtId="0" fontId="84" fillId="0" borderId="0" applyProtection="0"/>
    <xf numFmtId="0" fontId="83" fillId="0" borderId="0" applyProtection="0"/>
    <xf numFmtId="37" fontId="79" fillId="0" borderId="0"/>
    <xf numFmtId="0" fontId="82" fillId="0" borderId="16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0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2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 applyAlignment="1">
      <alignment vertical="center"/>
    </xf>
    <xf numFmtId="0" fontId="3" fillId="0" borderId="0" xfId="2392"/>
    <xf numFmtId="0" fontId="6" fillId="0" borderId="0" xfId="2392" applyFont="1" applyFill="1" applyAlignment="1">
      <alignment vertical="center"/>
    </xf>
    <xf numFmtId="0" fontId="3" fillId="0" borderId="0" xfId="2392" applyFont="1"/>
    <xf numFmtId="0" fontId="3" fillId="0" borderId="0" xfId="2392" applyFont="1" applyFill="1"/>
    <xf numFmtId="0" fontId="8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1" fontId="56" fillId="0" borderId="17" xfId="2392" applyNumberFormat="1" applyFont="1" applyFill="1" applyBorder="1" applyAlignment="1" applyProtection="1">
      <alignment vertical="center"/>
      <protection locked="0"/>
    </xf>
    <xf numFmtId="1" fontId="56" fillId="0" borderId="17" xfId="2392" applyNumberFormat="1" applyFont="1" applyFill="1" applyBorder="1" applyAlignment="1" applyProtection="1">
      <alignment horizontal="left" vertical="center"/>
      <protection locked="0"/>
    </xf>
    <xf numFmtId="0" fontId="56" fillId="0" borderId="17" xfId="2392" applyFont="1" applyFill="1" applyBorder="1" applyAlignment="1">
      <alignment horizontal="left" vertical="center"/>
    </xf>
    <xf numFmtId="0" fontId="56" fillId="0" borderId="17" xfId="2392" applyFont="1" applyBorder="1" applyAlignment="1"/>
    <xf numFmtId="0" fontId="57" fillId="0" borderId="17" xfId="1502" applyFont="1" applyBorder="1">
      <alignment vertical="center"/>
    </xf>
    <xf numFmtId="1" fontId="58" fillId="0" borderId="17" xfId="239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60" fillId="0" borderId="1" xfId="2801" applyNumberFormat="1" applyFont="1" applyFill="1" applyBorder="1" applyAlignment="1" applyProtection="1">
      <alignment vertical="center"/>
    </xf>
    <xf numFmtId="0" fontId="60" fillId="0" borderId="1" xfId="2800" applyFont="1" applyFill="1" applyBorder="1"/>
    <xf numFmtId="1" fontId="60" fillId="0" borderId="1" xfId="2800" applyNumberFormat="1" applyFont="1" applyFill="1" applyBorder="1" applyAlignment="1" applyProtection="1">
      <alignment vertical="center"/>
      <protection locked="0"/>
    </xf>
    <xf numFmtId="1" fontId="60" fillId="0" borderId="1" xfId="2800" applyNumberFormat="1" applyFont="1" applyFill="1" applyBorder="1" applyAlignment="1" applyProtection="1">
      <alignment horizontal="left" vertical="center"/>
      <protection locked="0"/>
    </xf>
    <xf numFmtId="0" fontId="60" fillId="0" borderId="1" xfId="2800" applyFont="1" applyFill="1" applyBorder="1" applyAlignment="1"/>
    <xf numFmtId="0" fontId="60" fillId="0" borderId="1" xfId="0" applyFont="1" applyBorder="1" applyAlignment="1">
      <alignment vertical="center"/>
    </xf>
    <xf numFmtId="0" fontId="60" fillId="0" borderId="1" xfId="2800" applyNumberFormat="1" applyFont="1" applyFill="1" applyBorder="1" applyAlignment="1" applyProtection="1">
      <alignment vertical="center"/>
      <protection locked="0"/>
    </xf>
    <xf numFmtId="0" fontId="61" fillId="0" borderId="1" xfId="2800" applyFont="1" applyFill="1" applyBorder="1" applyAlignment="1">
      <alignment horizontal="center" vertical="center"/>
    </xf>
    <xf numFmtId="0" fontId="10" fillId="0" borderId="0" xfId="1530">
      <alignment vertical="center"/>
    </xf>
    <xf numFmtId="1" fontId="10" fillId="0" borderId="0" xfId="1530" applyNumberFormat="1">
      <alignment vertical="center"/>
    </xf>
    <xf numFmtId="0" fontId="10" fillId="0" borderId="0" xfId="1526">
      <alignment vertical="center"/>
    </xf>
    <xf numFmtId="0" fontId="10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69" fillId="0" borderId="0" xfId="2834" applyFont="1">
      <alignment vertical="center"/>
    </xf>
    <xf numFmtId="0" fontId="3" fillId="0" borderId="0" xfId="2834">
      <alignment vertical="center"/>
    </xf>
    <xf numFmtId="191" fontId="3" fillId="0" borderId="0" xfId="2834" applyNumberFormat="1" applyAlignment="1">
      <alignment horizontal="right" vertical="center"/>
    </xf>
    <xf numFmtId="0" fontId="7" fillId="0" borderId="0" xfId="1502" applyBorder="1">
      <alignment vertical="center"/>
    </xf>
    <xf numFmtId="0" fontId="7" fillId="0" borderId="0" xfId="1502">
      <alignment vertical="center"/>
    </xf>
    <xf numFmtId="0" fontId="7" fillId="0" borderId="0" xfId="1502" applyBorder="1">
      <alignment vertical="center"/>
    </xf>
    <xf numFmtId="0" fontId="63" fillId="0" borderId="0" xfId="1502" applyFont="1" applyBorder="1" applyAlignment="1">
      <alignment vertical="center"/>
    </xf>
    <xf numFmtId="0" fontId="7" fillId="0" borderId="0" xfId="1502" applyFont="1" applyBorder="1" applyAlignment="1">
      <alignment horizontal="right" vertical="center"/>
    </xf>
    <xf numFmtId="1" fontId="61" fillId="0" borderId="1" xfId="2800" applyNumberFormat="1" applyFont="1" applyFill="1" applyBorder="1" applyAlignment="1" applyProtection="1">
      <alignment vertical="center"/>
      <protection locked="0"/>
    </xf>
    <xf numFmtId="0" fontId="3" fillId="0" borderId="0" xfId="1523" applyAlignment="1"/>
    <xf numFmtId="0" fontId="3" fillId="0" borderId="0" xfId="1523" applyFill="1" applyAlignment="1"/>
    <xf numFmtId="0" fontId="3" fillId="0" borderId="0" xfId="1523" applyNumberFormat="1" applyFont="1" applyFill="1" applyBorder="1" applyAlignment="1" applyProtection="1"/>
    <xf numFmtId="0" fontId="71" fillId="0" borderId="0" xfId="0" applyFont="1" applyAlignment="1">
      <alignment vertical="center"/>
    </xf>
    <xf numFmtId="0" fontId="71" fillId="0" borderId="1" xfId="1502" applyFont="1" applyBorder="1">
      <alignment vertical="center"/>
    </xf>
    <xf numFmtId="0" fontId="71" fillId="0" borderId="0" xfId="0" applyFont="1">
      <alignment vertical="center"/>
    </xf>
    <xf numFmtId="0" fontId="71" fillId="0" borderId="0" xfId="1526" applyFont="1">
      <alignment vertical="center"/>
    </xf>
    <xf numFmtId="1" fontId="71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5" applyFont="1" applyFill="1" applyBorder="1" applyAlignment="1">
      <alignment horizontal="left" vertical="center"/>
    </xf>
    <xf numFmtId="0" fontId="58" fillId="0" borderId="1" xfId="2803" applyFont="1" applyBorder="1" applyAlignment="1">
      <alignment horizontal="center" vertical="center"/>
    </xf>
    <xf numFmtId="0" fontId="56" fillId="0" borderId="1" xfId="2816" applyFont="1" applyBorder="1" applyAlignment="1">
      <alignment vertical="center"/>
    </xf>
    <xf numFmtId="0" fontId="56" fillId="0" borderId="1" xfId="2816" applyFont="1" applyBorder="1" applyAlignment="1">
      <alignment horizontal="left" vertical="center" wrapText="1"/>
    </xf>
    <xf numFmtId="0" fontId="56" fillId="0" borderId="1" xfId="2816" applyFont="1" applyBorder="1" applyAlignment="1">
      <alignment horizontal="right" vertical="center" wrapText="1"/>
    </xf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7" fillId="0" borderId="1" xfId="1523" applyNumberFormat="1" applyFont="1" applyFill="1" applyBorder="1" applyAlignment="1" applyProtection="1">
      <alignment horizontal="left" vertical="center" wrapText="1"/>
    </xf>
    <xf numFmtId="0" fontId="76" fillId="0" borderId="1" xfId="1523" applyNumberFormat="1" applyFont="1" applyFill="1" applyBorder="1" applyAlignment="1" applyProtection="1">
      <alignment horizontal="left" vertical="center" wrapText="1"/>
    </xf>
    <xf numFmtId="192" fontId="11" fillId="0" borderId="1" xfId="1523" applyNumberFormat="1" applyFont="1" applyFill="1" applyBorder="1" applyAlignment="1" applyProtection="1">
      <alignment vertical="center" wrapText="1"/>
    </xf>
    <xf numFmtId="185" fontId="70" fillId="0" borderId="1" xfId="1213" applyNumberFormat="1" applyFont="1" applyFill="1" applyBorder="1" applyAlignment="1" applyProtection="1">
      <alignment vertical="center" wrapText="1"/>
    </xf>
    <xf numFmtId="0" fontId="78" fillId="0" borderId="1" xfId="1523" applyNumberFormat="1" applyFont="1" applyFill="1" applyBorder="1" applyAlignment="1" applyProtection="1">
      <alignment horizontal="center" vertical="center" wrapText="1"/>
    </xf>
    <xf numFmtId="0" fontId="11" fillId="0" borderId="1" xfId="1523" applyNumberFormat="1" applyFont="1" applyFill="1" applyBorder="1" applyAlignment="1" applyProtection="1">
      <alignment horizontal="left" vertical="center" wrapText="1"/>
    </xf>
    <xf numFmtId="191" fontId="70" fillId="0" borderId="1" xfId="2834" applyNumberFormat="1" applyFont="1" applyBorder="1" applyAlignment="1">
      <alignment horizontal="center" vertical="center" wrapText="1"/>
    </xf>
    <xf numFmtId="49" fontId="75" fillId="0" borderId="1" xfId="2850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5" fillId="0" borderId="1" xfId="2850" applyNumberFormat="1" applyFont="1" applyBorder="1" applyAlignment="1">
      <alignment horizontal="left" indent="2"/>
    </xf>
    <xf numFmtId="49" fontId="75" fillId="0" borderId="1" xfId="2850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1502" applyBorder="1" applyAlignment="1">
      <alignment horizontal="right" vertical="center"/>
    </xf>
    <xf numFmtId="1" fontId="56" fillId="0" borderId="17" xfId="2392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1" applyFont="1" applyBorder="1" applyAlignment="1">
      <alignment horizontal="left" vertical="center" indent="1"/>
    </xf>
    <xf numFmtId="0" fontId="56" fillId="0" borderId="1" xfId="2851" applyFont="1" applyBorder="1">
      <alignment vertical="center"/>
    </xf>
    <xf numFmtId="0" fontId="3" fillId="0" borderId="0" xfId="2851" applyFont="1" applyAlignment="1">
      <alignment horizontal="center" vertical="center"/>
    </xf>
    <xf numFmtId="0" fontId="58" fillId="0" borderId="17" xfId="2392" applyFont="1" applyFill="1" applyBorder="1" applyAlignment="1">
      <alignment horizontal="center" vertical="center" wrapText="1"/>
    </xf>
    <xf numFmtId="0" fontId="58" fillId="0" borderId="1" xfId="2392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1" applyFont="1" applyBorder="1">
      <alignment vertical="center"/>
    </xf>
    <xf numFmtId="0" fontId="61" fillId="0" borderId="1" xfId="2392" applyFont="1" applyFill="1" applyBorder="1" applyAlignment="1">
      <alignment horizontal="center" vertical="center" wrapText="1"/>
    </xf>
    <xf numFmtId="0" fontId="58" fillId="0" borderId="1" xfId="2851" applyFont="1" applyBorder="1" applyAlignment="1">
      <alignment horizontal="center" vertical="center" wrapText="1"/>
    </xf>
    <xf numFmtId="0" fontId="63" fillId="0" borderId="0" xfId="1530" applyFont="1">
      <alignment vertical="center"/>
    </xf>
    <xf numFmtId="0" fontId="63" fillId="0" borderId="0" xfId="1526" applyFont="1">
      <alignment vertical="center"/>
    </xf>
    <xf numFmtId="0" fontId="63" fillId="0" borderId="0" xfId="1526" applyFont="1" applyAlignment="1">
      <alignment horizontal="right" vertical="center"/>
    </xf>
    <xf numFmtId="0" fontId="63" fillId="0" borderId="0" xfId="1502" applyFont="1" applyBorder="1" applyAlignment="1">
      <alignment horizontal="right" vertical="center"/>
    </xf>
    <xf numFmtId="0" fontId="85" fillId="0" borderId="1" xfId="1502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56" fillId="0" borderId="1" xfId="2832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3" fontId="60" fillId="0" borderId="1" xfId="4981" applyNumberFormat="1" applyFont="1" applyFill="1" applyBorder="1" applyAlignment="1" applyProtection="1">
      <alignment vertical="center"/>
    </xf>
    <xf numFmtId="0" fontId="3" fillId="0" borderId="0" xfId="194" applyAlignment="1">
      <alignment vertical="center"/>
    </xf>
    <xf numFmtId="0" fontId="3" fillId="0" borderId="0" xfId="194" applyFont="1" applyAlignment="1">
      <alignment vertical="center"/>
    </xf>
    <xf numFmtId="0" fontId="61" fillId="0" borderId="17" xfId="2392" applyFont="1" applyFill="1" applyBorder="1" applyAlignment="1">
      <alignment horizontal="center" vertical="center" wrapText="1"/>
    </xf>
    <xf numFmtId="49" fontId="89" fillId="0" borderId="0" xfId="4986" applyNumberFormat="1" applyFont="1"/>
    <xf numFmtId="0" fontId="90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2" fillId="0" borderId="1" xfId="4987" applyNumberFormat="1" applyFont="1" applyBorder="1" applyAlignment="1">
      <alignment horizontal="left" vertical="center" wrapText="1"/>
    </xf>
    <xf numFmtId="49" fontId="75" fillId="0" borderId="1" xfId="4987" applyNumberFormat="1" applyFont="1" applyBorder="1" applyAlignment="1">
      <alignment horizontal="left" vertical="center" wrapText="1"/>
    </xf>
    <xf numFmtId="0" fontId="7" fillId="0" borderId="0" xfId="1502" applyFont="1" applyBorder="1" applyAlignment="1">
      <alignment horizontal="center" vertical="center"/>
    </xf>
    <xf numFmtId="0" fontId="93" fillId="0" borderId="0" xfId="1526" applyFont="1">
      <alignment vertical="center"/>
    </xf>
    <xf numFmtId="0" fontId="61" fillId="0" borderId="1" xfId="0" applyFont="1" applyBorder="1" applyAlignment="1">
      <alignment horizontal="center" vertical="center" wrapText="1"/>
    </xf>
    <xf numFmtId="0" fontId="97" fillId="0" borderId="0" xfId="1526" applyFont="1">
      <alignment vertical="center"/>
    </xf>
    <xf numFmtId="0" fontId="94" fillId="0" borderId="0" xfId="0" applyFont="1">
      <alignment vertical="center"/>
    </xf>
    <xf numFmtId="0" fontId="57" fillId="0" borderId="1" xfId="1502" applyFont="1" applyBorder="1" applyAlignment="1">
      <alignment horizontal="left" vertical="center"/>
    </xf>
    <xf numFmtId="49" fontId="74" fillId="0" borderId="1" xfId="2838" applyNumberFormat="1" applyFont="1" applyBorder="1" applyAlignment="1">
      <alignment vertical="center"/>
    </xf>
    <xf numFmtId="0" fontId="9" fillId="0" borderId="1" xfId="1523" applyFont="1" applyFill="1" applyBorder="1" applyAlignment="1">
      <alignment vertical="center"/>
    </xf>
    <xf numFmtId="0" fontId="9" fillId="0" borderId="1" xfId="1523" applyFont="1" applyBorder="1" applyAlignment="1">
      <alignment vertical="center"/>
    </xf>
    <xf numFmtId="49" fontId="74" fillId="0" borderId="1" xfId="2848" applyNumberFormat="1" applyFont="1" applyBorder="1" applyAlignment="1">
      <alignment vertical="center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49" fontId="74" fillId="0" borderId="1" xfId="2846" applyNumberFormat="1" applyFont="1" applyBorder="1" applyAlignment="1">
      <alignment vertical="center"/>
    </xf>
    <xf numFmtId="49" fontId="74" fillId="0" borderId="1" xfId="2842" applyNumberFormat="1" applyFont="1" applyBorder="1" applyAlignment="1">
      <alignment vertical="center"/>
    </xf>
    <xf numFmtId="49" fontId="74" fillId="0" borderId="1" xfId="2843" applyNumberFormat="1" applyFont="1" applyBorder="1" applyAlignment="1">
      <alignment vertical="center"/>
    </xf>
    <xf numFmtId="49" fontId="74" fillId="0" borderId="1" xfId="2849" applyNumberFormat="1" applyFont="1" applyBorder="1" applyAlignment="1">
      <alignment vertical="center"/>
    </xf>
    <xf numFmtId="49" fontId="74" fillId="0" borderId="1" xfId="2840" applyNumberFormat="1" applyFont="1" applyBorder="1" applyAlignment="1">
      <alignment vertical="center"/>
    </xf>
    <xf numFmtId="49" fontId="74" fillId="0" borderId="1" xfId="2841" applyNumberFormat="1" applyFont="1" applyBorder="1" applyAlignment="1">
      <alignment vertical="center"/>
    </xf>
    <xf numFmtId="0" fontId="3" fillId="0" borderId="1" xfId="1523" applyFill="1" applyBorder="1" applyAlignment="1">
      <alignment vertical="center"/>
    </xf>
    <xf numFmtId="0" fontId="3" fillId="0" borderId="1" xfId="1523" applyBorder="1" applyAlignment="1">
      <alignment vertical="center"/>
    </xf>
    <xf numFmtId="1" fontId="60" fillId="50" borderId="1" xfId="2800" applyNumberFormat="1" applyFont="1" applyFill="1" applyBorder="1" applyAlignment="1" applyProtection="1">
      <alignment horizontal="left" vertical="center"/>
      <protection locked="0"/>
    </xf>
    <xf numFmtId="0" fontId="60" fillId="50" borderId="1" xfId="2800" applyNumberFormat="1" applyFont="1" applyFill="1" applyBorder="1" applyAlignment="1" applyProtection="1">
      <alignment vertical="center"/>
      <protection locked="0"/>
    </xf>
    <xf numFmtId="0" fontId="56" fillId="50" borderId="1" xfId="2851" applyFont="1" applyFill="1" applyBorder="1" applyAlignment="1">
      <alignment horizontal="left" vertical="center" indent="1"/>
    </xf>
    <xf numFmtId="0" fontId="55" fillId="50" borderId="1" xfId="1502" applyFont="1" applyFill="1" applyBorder="1">
      <alignment vertical="center"/>
    </xf>
    <xf numFmtId="49" fontId="74" fillId="50" borderId="1" xfId="2838" applyNumberFormat="1" applyFont="1" applyFill="1" applyBorder="1" applyAlignment="1">
      <alignment vertical="center"/>
    </xf>
    <xf numFmtId="0" fontId="7" fillId="50" borderId="1" xfId="1523" applyNumberFormat="1" applyFont="1" applyFill="1" applyBorder="1" applyAlignment="1" applyProtection="1">
      <alignment horizontal="left" vertical="center" wrapText="1"/>
    </xf>
    <xf numFmtId="0" fontId="61" fillId="0" borderId="1" xfId="2392" applyFont="1" applyFill="1" applyBorder="1" applyAlignment="1">
      <alignment horizontal="center" vertical="center" wrapText="1"/>
    </xf>
    <xf numFmtId="0" fontId="3" fillId="0" borderId="0" xfId="1688" applyAlignment="1">
      <alignment horizontal="center" vertical="center"/>
    </xf>
    <xf numFmtId="0" fontId="70" fillId="0" borderId="1" xfId="1688" applyFont="1" applyBorder="1" applyAlignment="1">
      <alignment horizontal="center" vertical="center"/>
    </xf>
    <xf numFmtId="0" fontId="9" fillId="0" borderId="1" xfId="1688" applyFont="1" applyBorder="1" applyAlignment="1">
      <alignment vertical="center"/>
    </xf>
    <xf numFmtId="0" fontId="70" fillId="0" borderId="1" xfId="1688" applyFont="1" applyBorder="1" applyAlignment="1">
      <alignment vertical="center"/>
    </xf>
    <xf numFmtId="0" fontId="9" fillId="0" borderId="0" xfId="1688" applyFont="1" applyAlignment="1">
      <alignment horizontal="right" vertical="center"/>
    </xf>
    <xf numFmtId="0" fontId="8" fillId="0" borderId="0" xfId="194" applyFont="1" applyAlignment="1">
      <alignment horizontal="right" vertical="center"/>
    </xf>
    <xf numFmtId="0" fontId="61" fillId="0" borderId="1" xfId="194" applyFont="1" applyBorder="1" applyAlignment="1">
      <alignment horizontal="center" vertical="center" wrapText="1"/>
    </xf>
    <xf numFmtId="0" fontId="61" fillId="0" borderId="1" xfId="194" applyFont="1" applyBorder="1" applyAlignment="1">
      <alignment horizontal="right" wrapText="1"/>
    </xf>
    <xf numFmtId="0" fontId="60" fillId="0" borderId="1" xfId="2800" applyFont="1" applyFill="1" applyBorder="1" applyAlignment="1">
      <alignment horizontal="right"/>
    </xf>
    <xf numFmtId="0" fontId="9" fillId="0" borderId="1" xfId="194" applyFont="1" applyBorder="1" applyAlignment="1"/>
    <xf numFmtId="0" fontId="9" fillId="50" borderId="1" xfId="194" applyFont="1" applyFill="1" applyBorder="1" applyAlignment="1"/>
    <xf numFmtId="0" fontId="61" fillId="0" borderId="1" xfId="2800" applyFont="1" applyFill="1" applyBorder="1" applyAlignment="1">
      <alignment horizontal="right"/>
    </xf>
    <xf numFmtId="0" fontId="60" fillId="0" borderId="1" xfId="194" applyFont="1" applyBorder="1" applyAlignment="1">
      <alignment vertical="center"/>
    </xf>
    <xf numFmtId="0" fontId="56" fillId="0" borderId="1" xfId="2392" applyFont="1" applyFill="1" applyBorder="1" applyAlignment="1">
      <alignment horizontal="right" vertical="center" wrapText="1"/>
    </xf>
    <xf numFmtId="0" fontId="60" fillId="0" borderId="1" xfId="2800" applyFont="1" applyFill="1" applyBorder="1" applyAlignment="1">
      <alignment horizontal="right" vertical="center" wrapText="1"/>
    </xf>
    <xf numFmtId="0" fontId="60" fillId="0" borderId="1" xfId="0" applyFont="1" applyBorder="1" applyAlignment="1">
      <alignment horizontal="right" vertical="center" wrapText="1"/>
    </xf>
    <xf numFmtId="0" fontId="60" fillId="0" borderId="1" xfId="2800" applyFont="1" applyFill="1" applyBorder="1" applyAlignment="1">
      <alignment horizontal="right" vertical="center"/>
    </xf>
    <xf numFmtId="0" fontId="9" fillId="0" borderId="1" xfId="1688" applyFont="1" applyBorder="1" applyAlignment="1">
      <alignment horizontal="center" vertical="center"/>
    </xf>
    <xf numFmtId="0" fontId="55" fillId="0" borderId="1" xfId="1502" applyFont="1" applyBorder="1" applyAlignment="1">
      <alignment horizontal="right" vertical="center"/>
    </xf>
    <xf numFmtId="3" fontId="60" fillId="0" borderId="1" xfId="4981" applyNumberFormat="1" applyFont="1" applyFill="1" applyBorder="1" applyAlignment="1" applyProtection="1">
      <alignment vertical="center" wrapText="1"/>
    </xf>
    <xf numFmtId="0" fontId="9" fillId="0" borderId="1" xfId="1688" applyFont="1" applyBorder="1" applyAlignment="1">
      <alignment horizontal="right" vertical="center"/>
    </xf>
    <xf numFmtId="0" fontId="55" fillId="0" borderId="1" xfId="1526" applyFont="1" applyBorder="1" applyAlignment="1">
      <alignment horizontal="right" vertical="center" wrapText="1"/>
    </xf>
    <xf numFmtId="0" fontId="56" fillId="0" borderId="1" xfId="2816" applyFont="1" applyBorder="1" applyAlignment="1">
      <alignment horizontal="right" vertical="center"/>
    </xf>
    <xf numFmtId="190" fontId="56" fillId="0" borderId="1" xfId="0" applyNumberFormat="1" applyFont="1" applyBorder="1">
      <alignment vertical="center"/>
    </xf>
    <xf numFmtId="0" fontId="3" fillId="0" borderId="0" xfId="4129" applyAlignment="1"/>
    <xf numFmtId="0" fontId="9" fillId="0" borderId="0" xfId="4129" applyFont="1" applyAlignment="1"/>
    <xf numFmtId="0" fontId="99" fillId="0" borderId="0" xfId="4129" applyFont="1" applyAlignment="1">
      <alignment horizontal="left" vertical="center"/>
    </xf>
    <xf numFmtId="0" fontId="100" fillId="0" borderId="0" xfId="4129" applyFont="1" applyBorder="1" applyAlignment="1">
      <alignment horizontal="right" vertical="center"/>
    </xf>
    <xf numFmtId="0" fontId="101" fillId="0" borderId="21" xfId="4129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8" fillId="0" borderId="1" xfId="2392" applyFont="1" applyFill="1" applyBorder="1" applyAlignment="1">
      <alignment horizontal="right" vertical="center" wrapText="1"/>
    </xf>
    <xf numFmtId="0" fontId="103" fillId="0" borderId="17" xfId="2392" applyFont="1" applyFill="1" applyBorder="1" applyAlignment="1">
      <alignment horizontal="center" vertical="center"/>
    </xf>
    <xf numFmtId="0" fontId="61" fillId="0" borderId="1" xfId="2800" applyFont="1" applyFill="1" applyBorder="1" applyAlignment="1">
      <alignment horizontal="right" vertical="center"/>
    </xf>
    <xf numFmtId="0" fontId="61" fillId="0" borderId="1" xfId="0" applyFont="1" applyBorder="1" applyAlignment="1">
      <alignment horizontal="right" vertical="center" wrapText="1"/>
    </xf>
    <xf numFmtId="3" fontId="61" fillId="0" borderId="1" xfId="4981" applyNumberFormat="1" applyFont="1" applyFill="1" applyBorder="1" applyAlignment="1" applyProtection="1">
      <alignment vertical="center"/>
    </xf>
    <xf numFmtId="0" fontId="4" fillId="0" borderId="0" xfId="194" applyFont="1" applyAlignment="1">
      <alignment vertical="center"/>
    </xf>
    <xf numFmtId="0" fontId="104" fillId="0" borderId="0" xfId="194" applyFont="1" applyAlignment="1">
      <alignment vertical="center"/>
    </xf>
    <xf numFmtId="0" fontId="58" fillId="0" borderId="1" xfId="2392" applyNumberFormat="1" applyFont="1" applyFill="1" applyBorder="1" applyAlignment="1">
      <alignment horizontal="right" vertical="center" wrapText="1"/>
    </xf>
    <xf numFmtId="0" fontId="55" fillId="0" borderId="1" xfId="1530" applyNumberFormat="1" applyFont="1" applyBorder="1" applyAlignment="1">
      <alignment horizontal="right" vertical="center"/>
    </xf>
    <xf numFmtId="0" fontId="58" fillId="0" borderId="1" xfId="0" applyFont="1" applyBorder="1" applyAlignment="1">
      <alignment horizontal="right" vertical="center" wrapText="1"/>
    </xf>
    <xf numFmtId="0" fontId="57" fillId="0" borderId="1" xfId="1526" applyFont="1" applyBorder="1" applyAlignment="1">
      <alignment horizontal="right" vertical="center" wrapText="1"/>
    </xf>
    <xf numFmtId="0" fontId="58" fillId="0" borderId="1" xfId="0" applyNumberFormat="1" applyFont="1" applyBorder="1" applyAlignment="1">
      <alignment horizontal="right" vertical="center" wrapText="1"/>
    </xf>
    <xf numFmtId="0" fontId="56" fillId="0" borderId="1" xfId="0" applyNumberFormat="1" applyFont="1" applyBorder="1" applyAlignment="1">
      <alignment horizontal="right" vertical="center" wrapText="1"/>
    </xf>
    <xf numFmtId="0" fontId="61" fillId="0" borderId="1" xfId="194" applyNumberFormat="1" applyFont="1" applyBorder="1" applyAlignment="1">
      <alignment horizontal="right" wrapText="1"/>
    </xf>
    <xf numFmtId="0" fontId="60" fillId="0" borderId="1" xfId="194" applyNumberFormat="1" applyFont="1" applyBorder="1" applyAlignment="1">
      <alignment horizontal="right" wrapText="1"/>
    </xf>
    <xf numFmtId="0" fontId="60" fillId="0" borderId="1" xfId="194" applyNumberFormat="1" applyFont="1" applyBorder="1" applyAlignment="1">
      <alignment horizontal="center" vertical="center" wrapText="1"/>
    </xf>
    <xf numFmtId="0" fontId="60" fillId="0" borderId="1" xfId="194" applyNumberFormat="1" applyFont="1" applyBorder="1" applyAlignment="1">
      <alignment vertical="center"/>
    </xf>
    <xf numFmtId="0" fontId="61" fillId="0" borderId="1" xfId="194" applyNumberFormat="1" applyFont="1" applyBorder="1" applyAlignment="1">
      <alignment horizontal="right" vertical="center" wrapText="1"/>
    </xf>
    <xf numFmtId="0" fontId="56" fillId="0" borderId="1" xfId="0" applyFont="1" applyBorder="1" applyAlignment="1">
      <alignment horizontal="right" vertical="center" wrapText="1"/>
    </xf>
    <xf numFmtId="0" fontId="58" fillId="0" borderId="1" xfId="2816" applyFont="1" applyBorder="1" applyAlignment="1">
      <alignment horizontal="center" vertical="center"/>
    </xf>
    <xf numFmtId="0" fontId="58" fillId="0" borderId="1" xfId="2816" applyFont="1" applyBorder="1" applyAlignment="1">
      <alignment horizontal="right" vertical="center"/>
    </xf>
    <xf numFmtId="190" fontId="58" fillId="0" borderId="1" xfId="0" applyNumberFormat="1" applyFont="1" applyBorder="1">
      <alignment vertical="center"/>
    </xf>
    <xf numFmtId="0" fontId="57" fillId="0" borderId="1" xfId="1502" applyFont="1" applyBorder="1" applyAlignment="1">
      <alignment horizontal="right" vertical="center"/>
    </xf>
    <xf numFmtId="0" fontId="101" fillId="0" borderId="1" xfId="4129" applyFont="1" applyBorder="1" applyAlignment="1">
      <alignment horizontal="center" vertical="center"/>
    </xf>
    <xf numFmtId="0" fontId="101" fillId="0" borderId="1" xfId="194" applyFont="1" applyBorder="1" applyAlignment="1">
      <alignment horizontal="center" vertical="center"/>
    </xf>
    <xf numFmtId="0" fontId="3" fillId="0" borderId="1" xfId="194" applyBorder="1" applyAlignment="1">
      <alignment vertical="center"/>
    </xf>
    <xf numFmtId="0" fontId="4" fillId="0" borderId="1" xfId="194" applyFont="1" applyBorder="1" applyAlignment="1">
      <alignment vertical="center"/>
    </xf>
    <xf numFmtId="0" fontId="3" fillId="0" borderId="1" xfId="194" applyFont="1" applyBorder="1" applyAlignment="1">
      <alignment vertical="center"/>
    </xf>
    <xf numFmtId="0" fontId="0" fillId="0" borderId="1" xfId="0" applyBorder="1">
      <alignment vertical="center"/>
    </xf>
    <xf numFmtId="0" fontId="7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74" fillId="50" borderId="1" xfId="2845" applyNumberFormat="1" applyFont="1" applyFill="1" applyBorder="1" applyAlignment="1">
      <alignment vertical="center"/>
    </xf>
    <xf numFmtId="0" fontId="3" fillId="50" borderId="1" xfId="1523" applyFill="1" applyBorder="1" applyAlignment="1">
      <alignment vertical="center"/>
    </xf>
    <xf numFmtId="0" fontId="3" fillId="50" borderId="1" xfId="1523" applyFont="1" applyFill="1" applyBorder="1" applyAlignment="1">
      <alignment vertical="center"/>
    </xf>
    <xf numFmtId="0" fontId="9" fillId="50" borderId="1" xfId="1523" applyNumberFormat="1" applyFont="1" applyFill="1" applyBorder="1" applyAlignment="1" applyProtection="1">
      <alignment horizontal="left" vertical="center" wrapText="1"/>
    </xf>
    <xf numFmtId="0" fontId="9" fillId="50" borderId="1" xfId="1523" applyFont="1" applyFill="1" applyBorder="1" applyAlignment="1">
      <alignment vertical="center"/>
    </xf>
    <xf numFmtId="49" fontId="9" fillId="50" borderId="1" xfId="2838" applyNumberFormat="1" applyFont="1" applyFill="1" applyBorder="1" applyAlignment="1">
      <alignment vertical="center"/>
    </xf>
    <xf numFmtId="0" fontId="70" fillId="50" borderId="1" xfId="1523" applyFont="1" applyFill="1" applyBorder="1" applyAlignment="1">
      <alignment vertical="center"/>
    </xf>
    <xf numFmtId="0" fontId="70" fillId="50" borderId="1" xfId="1523" applyNumberFormat="1" applyFont="1" applyFill="1" applyBorder="1" applyAlignment="1" applyProtection="1">
      <alignment horizontal="left" vertical="center" wrapText="1"/>
    </xf>
    <xf numFmtId="49" fontId="74" fillId="50" borderId="1" xfId="2844" applyNumberFormat="1" applyFont="1" applyFill="1" applyBorder="1" applyAlignment="1">
      <alignment vertical="center"/>
    </xf>
    <xf numFmtId="0" fontId="11" fillId="50" borderId="1" xfId="1523" applyNumberFormat="1" applyFont="1" applyFill="1" applyBorder="1" applyAlignment="1" applyProtection="1">
      <alignment horizontal="left" vertical="center" wrapText="1"/>
    </xf>
    <xf numFmtId="193" fontId="54" fillId="0" borderId="1" xfId="4129" applyNumberFormat="1" applyFont="1" applyBorder="1" applyAlignment="1">
      <alignment horizontal="right" vertical="center" wrapText="1"/>
    </xf>
    <xf numFmtId="193" fontId="54" fillId="0" borderId="1" xfId="4129" applyNumberFormat="1" applyFont="1" applyFill="1" applyBorder="1" applyAlignment="1">
      <alignment horizontal="right" vertical="center" wrapText="1"/>
    </xf>
    <xf numFmtId="0" fontId="9" fillId="0" borderId="1" xfId="4129" applyFont="1" applyBorder="1" applyAlignment="1">
      <alignment vertical="center"/>
    </xf>
    <xf numFmtId="0" fontId="101" fillId="0" borderId="1" xfId="194" applyFont="1" applyBorder="1" applyAlignment="1">
      <alignment horizontal="center" vertical="center"/>
    </xf>
    <xf numFmtId="0" fontId="54" fillId="0" borderId="1" xfId="194" applyFont="1" applyBorder="1" applyAlignment="1">
      <alignment horizontal="right" vertical="center" wrapText="1"/>
    </xf>
    <xf numFmtId="0" fontId="102" fillId="0" borderId="0" xfId="0" applyFont="1" applyAlignment="1">
      <alignment horizontal="center" vertical="center"/>
    </xf>
    <xf numFmtId="0" fontId="88" fillId="0" borderId="0" xfId="2392" applyFont="1" applyFill="1" applyAlignment="1">
      <alignment horizontal="center"/>
    </xf>
    <xf numFmtId="0" fontId="62" fillId="0" borderId="0" xfId="194" applyFont="1" applyAlignment="1">
      <alignment horizontal="left" vertical="center" wrapText="1"/>
    </xf>
    <xf numFmtId="0" fontId="86" fillId="0" borderId="0" xfId="1530" applyFont="1" applyAlignment="1">
      <alignment horizontal="center" vertical="center"/>
    </xf>
    <xf numFmtId="0" fontId="96" fillId="0" borderId="20" xfId="1530" applyFont="1" applyBorder="1" applyAlignment="1">
      <alignment horizontal="left" vertical="center" wrapText="1"/>
    </xf>
    <xf numFmtId="0" fontId="86" fillId="0" borderId="0" xfId="1526" applyFont="1" applyAlignment="1">
      <alignment horizontal="center" vertical="center"/>
    </xf>
    <xf numFmtId="0" fontId="88" fillId="0" borderId="0" xfId="2851" applyFont="1" applyAlignment="1">
      <alignment horizontal="center" vertical="center"/>
    </xf>
    <xf numFmtId="0" fontId="94" fillId="0" borderId="20" xfId="0" applyFont="1" applyBorder="1" applyAlignment="1">
      <alignment horizontal="left" vertical="center" wrapText="1"/>
    </xf>
    <xf numFmtId="0" fontId="3" fillId="0" borderId="20" xfId="1688" applyFont="1" applyBorder="1" applyAlignment="1">
      <alignment vertical="center" wrapText="1"/>
    </xf>
    <xf numFmtId="0" fontId="3" fillId="0" borderId="20" xfId="1688" applyBorder="1" applyAlignment="1">
      <alignment vertical="center" wrapText="1"/>
    </xf>
    <xf numFmtId="0" fontId="8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2" fillId="0" borderId="0" xfId="0" applyFont="1" applyAlignment="1">
      <alignment horizontal="left" vertical="center" wrapText="1"/>
    </xf>
    <xf numFmtId="0" fontId="62" fillId="50" borderId="0" xfId="0" applyFont="1" applyFill="1" applyAlignment="1">
      <alignment horizontal="left" vertical="center" wrapText="1"/>
    </xf>
    <xf numFmtId="0" fontId="86" fillId="0" borderId="0" xfId="1502" applyFont="1" applyAlignment="1">
      <alignment horizontal="center" vertical="center"/>
    </xf>
    <xf numFmtId="0" fontId="91" fillId="0" borderId="20" xfId="0" applyFont="1" applyBorder="1" applyAlignment="1">
      <alignment horizontal="left" vertical="center" wrapText="1"/>
    </xf>
    <xf numFmtId="0" fontId="86" fillId="0" borderId="0" xfId="1523" applyNumberFormat="1" applyFont="1" applyFill="1" applyBorder="1" applyAlignment="1" applyProtection="1">
      <alignment horizontal="center" vertical="center"/>
    </xf>
    <xf numFmtId="0" fontId="101" fillId="0" borderId="1" xfId="4129" applyFont="1" applyBorder="1" applyAlignment="1">
      <alignment horizontal="center" vertical="center"/>
    </xf>
    <xf numFmtId="0" fontId="54" fillId="0" borderId="1" xfId="4129" applyFont="1" applyBorder="1" applyAlignment="1">
      <alignment horizontal="left" vertical="center"/>
    </xf>
    <xf numFmtId="0" fontId="62" fillId="0" borderId="0" xfId="4129" applyFont="1" applyAlignment="1">
      <alignment horizontal="left" vertical="center" wrapText="1"/>
    </xf>
    <xf numFmtId="0" fontId="87" fillId="0" borderId="0" xfId="4129" applyFont="1" applyAlignment="1">
      <alignment horizontal="center" vertical="center"/>
    </xf>
    <xf numFmtId="0" fontId="101" fillId="0" borderId="1" xfId="194" applyFont="1" applyBorder="1" applyAlignment="1">
      <alignment horizontal="center" vertical="center"/>
    </xf>
    <xf numFmtId="0" fontId="54" fillId="0" borderId="1" xfId="194" applyFont="1" applyBorder="1" applyAlignment="1">
      <alignment horizontal="left" vertical="center"/>
    </xf>
  </cellXfs>
  <cellStyles count="5303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3" xfId="316"/>
    <cellStyle name="?鹎%U龡&amp;H齲_x0001_C铣_x0014__x0007__x0001__x0001_ 3 10" xfId="3033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3" xfId="2396"/>
    <cellStyle name="20% - 强调文字颜色 1 2 2 2_2015财政决算公开" xfId="3273"/>
    <cellStyle name="20% - 强调文字颜色 1 2 2 3" xfId="158"/>
    <cellStyle name="20% - 强调文字颜色 1 2 2 3 2" xfId="2397"/>
    <cellStyle name="20% - 强调文字颜色 1 2 2 4" xfId="2395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3" xfId="3276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4" xfId="2398"/>
    <cellStyle name="20% - 强调文字颜色 1 2 3 5" xfId="3275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3" xfId="2399"/>
    <cellStyle name="20% - 强调文字颜色 1 2 4 4" xfId="3281"/>
    <cellStyle name="20% - 强调文字颜色 1 2 4_2015财政决算公开" xfId="3283"/>
    <cellStyle name="20% - 强调文字颜色 1 2 5" xfId="226"/>
    <cellStyle name="20% - 强调文字颜色 1 2 5 2" xfId="3284"/>
    <cellStyle name="20% - 强调文字颜色 1 2 6" xfId="2394"/>
    <cellStyle name="20% - 强调文字颜色 1 2 7" xfId="3271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3" xfId="3287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4" xfId="3286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3" xfId="3292"/>
    <cellStyle name="20% - 强调文字颜色 1 3 3_2015财政决算公开" xfId="3294"/>
    <cellStyle name="20% - 强调文字颜色 1 3 4" xfId="221"/>
    <cellStyle name="20% - 强调文字颜色 1 3 4 2" xfId="3295"/>
    <cellStyle name="20% - 强调文字颜色 1 3 5" xfId="2400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3" xfId="329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4" xfId="3297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3" xfId="3304"/>
    <cellStyle name="20% - 强调文字颜色 1 5 2_2015财政决算公开" xfId="3306"/>
    <cellStyle name="20% - 强调文字颜色 1 5 3" xfId="266"/>
    <cellStyle name="20% - 强调文字颜色 1 5 3 2" xfId="3307"/>
    <cellStyle name="20% - 强调文字颜色 1 5 4" xfId="3303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3" xfId="3309"/>
    <cellStyle name="20% - 强调文字颜色 1 6_2015财政决算公开" xfId="3311"/>
    <cellStyle name="20% - 强调文字颜色 1 7" xfId="242"/>
    <cellStyle name="20% - 强调文字颜色 1 7 2" xfId="3312"/>
    <cellStyle name="20% - 强调文字颜色 1 8" xfId="2393"/>
    <cellStyle name="20% - 强调文字颜色 1 9" xfId="3270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3" xfId="2404"/>
    <cellStyle name="20% - 强调文字颜色 2 2 2 2_2015财政决算公开" xfId="3316"/>
    <cellStyle name="20% - 强调文字颜色 2 2 2 3" xfId="367"/>
    <cellStyle name="20% - 强调文字颜色 2 2 2 3 2" xfId="2405"/>
    <cellStyle name="20% - 强调文字颜色 2 2 2 4" xfId="2403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3" xfId="3319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4" xfId="2406"/>
    <cellStyle name="20% - 强调文字颜色 2 2 3 5" xfId="3318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3" xfId="2407"/>
    <cellStyle name="20% - 强调文字颜色 2 2 4 4" xfId="3324"/>
    <cellStyle name="20% - 强调文字颜色 2 2 4_2015财政决算公开" xfId="3326"/>
    <cellStyle name="20% - 强调文字颜色 2 2 5" xfId="377"/>
    <cellStyle name="20% - 强调文字颜色 2 2 5 2" xfId="3327"/>
    <cellStyle name="20% - 强调文字颜色 2 2 6" xfId="2402"/>
    <cellStyle name="20% - 强调文字颜色 2 2 7" xfId="3314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3" xfId="3330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4" xfId="3329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3" xfId="3335"/>
    <cellStyle name="20% - 强调文字颜色 2 3 3_2015财政决算公开" xfId="3337"/>
    <cellStyle name="20% - 强调文字颜色 2 3 4" xfId="413"/>
    <cellStyle name="20% - 强调文字颜色 2 3 4 2" xfId="3338"/>
    <cellStyle name="20% - 强调文字颜色 2 3 5" xfId="2408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3" xfId="3341"/>
    <cellStyle name="20% - 强调文字颜色 2 4 2_2015财政决算公开" xfId="3343"/>
    <cellStyle name="20% - 强调文字颜色 2 4 3" xfId="343"/>
    <cellStyle name="20% - 强调文字颜色 2 4 3 2" xfId="3344"/>
    <cellStyle name="20% - 强调文字颜色 2 4 4" xfId="3340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3" xfId="3347"/>
    <cellStyle name="20% - 强调文字颜色 2 5 2_2015财政决算公开" xfId="3349"/>
    <cellStyle name="20% - 强调文字颜色 2 5 3" xfId="97"/>
    <cellStyle name="20% - 强调文字颜色 2 5 3 2" xfId="3350"/>
    <cellStyle name="20% - 强调文字颜色 2 5 4" xfId="334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3" xfId="3352"/>
    <cellStyle name="20% - 强调文字颜色 2 6_2015财政决算公开" xfId="3354"/>
    <cellStyle name="20% - 强调文字颜色 2 7" xfId="366"/>
    <cellStyle name="20% - 强调文字颜色 2 7 2" xfId="3355"/>
    <cellStyle name="20% - 强调文字颜色 2 8" xfId="2401"/>
    <cellStyle name="20% - 强调文字颜色 2 9" xfId="3313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3" xfId="2412"/>
    <cellStyle name="20% - 强调文字颜色 3 2 2 2_2015财政决算公开" xfId="3359"/>
    <cellStyle name="20% - 强调文字颜色 3 2 2 3" xfId="589"/>
    <cellStyle name="20% - 强调文字颜色 3 2 2 3 2" xfId="2413"/>
    <cellStyle name="20% - 强调文字颜色 3 2 2 4" xfId="2411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3" xfId="3362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4" xfId="2414"/>
    <cellStyle name="20% - 强调文字颜色 3 2 3 5" xfId="3361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3" xfId="2415"/>
    <cellStyle name="20% - 强调文字颜色 3 2 4 4" xfId="3367"/>
    <cellStyle name="20% - 强调文字颜色 3 2 4_2015财政决算公开" xfId="3369"/>
    <cellStyle name="20% - 强调文字颜色 3 2 5" xfId="474"/>
    <cellStyle name="20% - 强调文字颜色 3 2 5 2" xfId="3370"/>
    <cellStyle name="20% - 强调文字颜色 3 2 6" xfId="2410"/>
    <cellStyle name="20% - 强调文字颜色 3 2 7" xfId="3357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3" xfId="3373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4" xfId="3372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3" xfId="3378"/>
    <cellStyle name="20% - 强调文字颜色 3 3 3_2015财政决算公开" xfId="3380"/>
    <cellStyle name="20% - 强调文字颜色 3 3 4" xfId="604"/>
    <cellStyle name="20% - 强调文字颜色 3 3 4 2" xfId="3381"/>
    <cellStyle name="20% - 强调文字颜色 3 3 5" xfId="2416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3" xfId="3384"/>
    <cellStyle name="20% - 强调文字颜色 3 4 2_2015财政决算公开" xfId="3386"/>
    <cellStyle name="20% - 强调文字颜色 3 4 3" xfId="611"/>
    <cellStyle name="20% - 强调文字颜色 3 4 3 2" xfId="3387"/>
    <cellStyle name="20% - 强调文字颜色 3 4 4" xfId="3383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3" xfId="339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4" xfId="3389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3" xfId="3395"/>
    <cellStyle name="20% - 强调文字颜色 3 6_2015财政决算公开" xfId="3397"/>
    <cellStyle name="20% - 强调文字颜色 3 7" xfId="258"/>
    <cellStyle name="20% - 强调文字颜色 3 7 2" xfId="3398"/>
    <cellStyle name="20% - 强调文字颜色 3 8" xfId="2409"/>
    <cellStyle name="20% - 强调文字颜色 3 9" xfId="3356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3" xfId="2420"/>
    <cellStyle name="20% - 强调文字颜色 4 2 2 2_2015财政决算公开" xfId="3402"/>
    <cellStyle name="20% - 强调文字颜色 4 2 2 3" xfId="620"/>
    <cellStyle name="20% - 强调文字颜色 4 2 2 3 2" xfId="2421"/>
    <cellStyle name="20% - 强调文字颜色 4 2 2 4" xfId="2419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3" xfId="340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4" xfId="2422"/>
    <cellStyle name="20% - 强调文字颜色 4 2 3 5" xfId="340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3" xfId="2423"/>
    <cellStyle name="20% - 强调文字颜色 4 2 4 4" xfId="3410"/>
    <cellStyle name="20% - 强调文字颜色 4 2 4_2015财政决算公开" xfId="3412"/>
    <cellStyle name="20% - 强调文字颜色 4 2 5" xfId="624"/>
    <cellStyle name="20% - 强调文字颜色 4 2 5 2" xfId="3413"/>
    <cellStyle name="20% - 强调文字颜色 4 2 6" xfId="2418"/>
    <cellStyle name="20% - 强调文字颜色 4 2 7" xfId="3400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3" xfId="3416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4" xfId="3415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3" xfId="3421"/>
    <cellStyle name="20% - 强调文字颜色 4 3 3_2015财政决算公开" xfId="3423"/>
    <cellStyle name="20% - 强调文字颜色 4 3 4" xfId="627"/>
    <cellStyle name="20% - 强调文字颜色 4 3 4 2" xfId="3424"/>
    <cellStyle name="20% - 强调文字颜色 4 3 5" xfId="2424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3" xfId="3427"/>
    <cellStyle name="20% - 强调文字颜色 4 4 2_2015财政决算公开" xfId="3429"/>
    <cellStyle name="20% - 强调文字颜色 4 4 3" xfId="636"/>
    <cellStyle name="20% - 强调文字颜色 4 4 3 2" xfId="3430"/>
    <cellStyle name="20% - 强调文字颜色 4 4 4" xfId="3426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3" xfId="3433"/>
    <cellStyle name="20% - 强调文字颜色 4 5 2_2015财政决算公开" xfId="3435"/>
    <cellStyle name="20% - 强调文字颜色 4 5 3" xfId="641"/>
    <cellStyle name="20% - 强调文字颜色 4 5 3 2" xfId="3436"/>
    <cellStyle name="20% - 强调文字颜色 4 5 4" xfId="3432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3" xfId="3438"/>
    <cellStyle name="20% - 强调文字颜色 4 6_2015财政决算公开" xfId="3440"/>
    <cellStyle name="20% - 强调文字颜色 4 7" xfId="644"/>
    <cellStyle name="20% - 强调文字颜色 4 7 2" xfId="3441"/>
    <cellStyle name="20% - 强调文字颜色 4 8" xfId="2417"/>
    <cellStyle name="20% - 强调文字颜色 4 9" xfId="3399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3" xfId="2428"/>
    <cellStyle name="20% - 强调文字颜色 5 2 2 2_2015财政决算公开" xfId="3443"/>
    <cellStyle name="20% - 强调文字颜色 5 2 2 3" xfId="650"/>
    <cellStyle name="20% - 强调文字颜色 5 2 2 3 2" xfId="2429"/>
    <cellStyle name="20% - 强调文字颜色 5 2 2 4" xfId="2427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3" xfId="2430"/>
    <cellStyle name="20% - 强调文字颜色 5 2 3_2015财政决算公开" xfId="3446"/>
    <cellStyle name="20% - 强调文字颜色 5 2 4" xfId="652"/>
    <cellStyle name="20% - 强调文字颜色 5 2 4 2" xfId="2431"/>
    <cellStyle name="20% - 强调文字颜色 5 2 5" xfId="2426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3" xfId="3449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4" xfId="3448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3" xfId="3454"/>
    <cellStyle name="20% - 强调文字颜色 5 3 3_2015财政决算公开" xfId="3456"/>
    <cellStyle name="20% - 强调文字颜色 5 3 4" xfId="635"/>
    <cellStyle name="20% - 强调文字颜色 5 3 4 2" xfId="3457"/>
    <cellStyle name="20% - 强调文字颜色 5 3 5" xfId="2432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3" xfId="3460"/>
    <cellStyle name="20% - 强调文字颜色 5 4 2_2015财政决算公开" xfId="3462"/>
    <cellStyle name="20% - 强调文字颜色 5 4 3" xfId="658"/>
    <cellStyle name="20% - 强调文字颜色 5 4 3 2" xfId="3463"/>
    <cellStyle name="20% - 强调文字颜色 5 4 4" xfId="3459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3" xfId="3466"/>
    <cellStyle name="20% - 强调文字颜色 5 5 2_2015财政决算公开" xfId="3468"/>
    <cellStyle name="20% - 强调文字颜色 5 5 3" xfId="661"/>
    <cellStyle name="20% - 强调文字颜色 5 5 3 2" xfId="3469"/>
    <cellStyle name="20% - 强调文字颜色 5 5 4" xfId="3465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3" xfId="3471"/>
    <cellStyle name="20% - 强调文字颜色 5 6_2015财政决算公开" xfId="3473"/>
    <cellStyle name="20% - 强调文字颜色 5 7" xfId="665"/>
    <cellStyle name="20% - 强调文字颜色 5 7 2" xfId="3474"/>
    <cellStyle name="20% - 强调文字颜色 5 8" xfId="242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3" xfId="2436"/>
    <cellStyle name="20% - 强调文字颜色 6 2 2 2_2015财政决算公开" xfId="3476"/>
    <cellStyle name="20% - 强调文字颜色 6 2 2 3" xfId="524"/>
    <cellStyle name="20% - 强调文字颜色 6 2 2 3 2" xfId="2437"/>
    <cellStyle name="20% - 强调文字颜色 6 2 2 4" xfId="2435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3" xfId="2438"/>
    <cellStyle name="20% - 强调文字颜色 6 2 3_2015财政决算公开" xfId="3479"/>
    <cellStyle name="20% - 强调文字颜色 6 2 4" xfId="532"/>
    <cellStyle name="20% - 强调文字颜色 6 2 4 2" xfId="2439"/>
    <cellStyle name="20% - 强调文字颜色 6 2 5" xfId="2434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3" xfId="3482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4" xfId="348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3" xfId="348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5" xfId="2440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3" xfId="3493"/>
    <cellStyle name="20% - 强调文字颜色 6 4 2_2015财政决算公开" xfId="3495"/>
    <cellStyle name="20% - 强调文字颜色 6 4 3" xfId="676"/>
    <cellStyle name="20% - 强调文字颜色 6 4 3 2" xfId="3496"/>
    <cellStyle name="20% - 强调文字颜色 6 4 4" xfId="3492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3" xfId="3499"/>
    <cellStyle name="20% - 强调文字颜色 6 5 2_2015财政决算公开" xfId="3501"/>
    <cellStyle name="20% - 强调文字颜色 6 5 3" xfId="681"/>
    <cellStyle name="20% - 强调文字颜色 6 5 3 2" xfId="3502"/>
    <cellStyle name="20% - 强调文字颜色 6 5 4" xfId="3498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3" xfId="3504"/>
    <cellStyle name="20% - 强调文字颜色 6 6_2015财政决算公开" xfId="3506"/>
    <cellStyle name="20% - 强调文字颜色 6 7" xfId="685"/>
    <cellStyle name="20% - 强调文字颜色 6 7 2" xfId="3507"/>
    <cellStyle name="20% - 强调文字颜色 6 8" xfId="2433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3" xfId="2444"/>
    <cellStyle name="40% - 强调文字颜色 1 2 2 2_2015财政决算公开" xfId="3511"/>
    <cellStyle name="40% - 强调文字颜色 1 2 2 3" xfId="693"/>
    <cellStyle name="40% - 强调文字颜色 1 2 2 3 2" xfId="2445"/>
    <cellStyle name="40% - 强调文字颜色 1 2 2 4" xfId="2443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3" xfId="3514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4" xfId="2446"/>
    <cellStyle name="40% - 强调文字颜色 1 2 3 5" xfId="3513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3" xfId="2447"/>
    <cellStyle name="40% - 强调文字颜色 1 2 4 4" xfId="3519"/>
    <cellStyle name="40% - 强调文字颜色 1 2 4_2015财政决算公开" xfId="3521"/>
    <cellStyle name="40% - 强调文字颜色 1 2 5" xfId="701"/>
    <cellStyle name="40% - 强调文字颜色 1 2 5 2" xfId="3522"/>
    <cellStyle name="40% - 强调文字颜色 1 2 6" xfId="2442"/>
    <cellStyle name="40% - 强调文字颜色 1 2 7" xfId="3509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3" xfId="3525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4" xfId="3524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3" xfId="3530"/>
    <cellStyle name="40% - 强调文字颜色 1 3 3_2015财政决算公开" xfId="3532"/>
    <cellStyle name="40% - 强调文字颜色 1 3 4" xfId="714"/>
    <cellStyle name="40% - 强调文字颜色 1 3 4 2" xfId="3533"/>
    <cellStyle name="40% - 强调文字颜色 1 3 5" xfId="2448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3" xfId="35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4" xfId="3535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3" xfId="3542"/>
    <cellStyle name="40% - 强调文字颜色 1 5 2_2015财政决算公开" xfId="3544"/>
    <cellStyle name="40% - 强调文字颜色 1 5 3" xfId="726"/>
    <cellStyle name="40% - 强调文字颜色 1 5 3 2" xfId="3545"/>
    <cellStyle name="40% - 强调文字颜色 1 5 4" xfId="3541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3" xfId="3547"/>
    <cellStyle name="40% - 强调文字颜色 1 6_2015财政决算公开" xfId="3549"/>
    <cellStyle name="40% - 强调文字颜色 1 7" xfId="730"/>
    <cellStyle name="40% - 强调文字颜色 1 7 2" xfId="3550"/>
    <cellStyle name="40% - 强调文字颜色 1 8" xfId="2441"/>
    <cellStyle name="40% - 强调文字颜色 1 9" xfId="3508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3" xfId="2452"/>
    <cellStyle name="40% - 强调文字颜色 2 2 2 2_2015财政决算公开" xfId="3552"/>
    <cellStyle name="40% - 强调文字颜色 2 2 2 3" xfId="740"/>
    <cellStyle name="40% - 强调文字颜色 2 2 2 3 2" xfId="2453"/>
    <cellStyle name="40% - 强调文字颜色 2 2 2 4" xfId="2451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3" xfId="2454"/>
    <cellStyle name="40% - 强调文字颜色 2 2 3_2015财政决算公开" xfId="3555"/>
    <cellStyle name="40% - 强调文字颜色 2 2 4" xfId="744"/>
    <cellStyle name="40% - 强调文字颜色 2 2 4 2" xfId="2455"/>
    <cellStyle name="40% - 强调文字颜色 2 2 5" xfId="2450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3" xfId="3558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4" xfId="3557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3" xfId="3563"/>
    <cellStyle name="40% - 强调文字颜色 2 3 3_2015财政决算公开" xfId="3565"/>
    <cellStyle name="40% - 强调文字颜色 2 3 4" xfId="754"/>
    <cellStyle name="40% - 强调文字颜色 2 3 4 2" xfId="3566"/>
    <cellStyle name="40% - 强调文字颜色 2 3 5" xfId="2456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3" xfId="3569"/>
    <cellStyle name="40% - 强调文字颜色 2 4 2_2015财政决算公开" xfId="3571"/>
    <cellStyle name="40% - 强调文字颜色 2 4 3" xfId="758"/>
    <cellStyle name="40% - 强调文字颜色 2 4 3 2" xfId="3572"/>
    <cellStyle name="40% - 强调文字颜色 2 4 4" xfId="3568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3" xfId="357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4" xfId="3574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3" xfId="3580"/>
    <cellStyle name="40% - 强调文字颜色 2 6_2015财政决算公开" xfId="3582"/>
    <cellStyle name="40% - 强调文字颜色 2 7" xfId="311"/>
    <cellStyle name="40% - 强调文字颜色 2 7 2" xfId="3583"/>
    <cellStyle name="40% - 强调文字颜色 2 8" xfId="2449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3" xfId="2460"/>
    <cellStyle name="40% - 强调文字颜色 3 2 2 2_2015财政决算公开" xfId="3587"/>
    <cellStyle name="40% - 强调文字颜色 3 2 2 3" xfId="775"/>
    <cellStyle name="40% - 强调文字颜色 3 2 2 3 2" xfId="2461"/>
    <cellStyle name="40% - 强调文字颜色 3 2 2 4" xfId="2459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3" xfId="3590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4" xfId="2462"/>
    <cellStyle name="40% - 强调文字颜色 3 2 3 5" xfId="3589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3" xfId="2463"/>
    <cellStyle name="40% - 强调文字颜色 3 2 4 4" xfId="35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6" xfId="2458"/>
    <cellStyle name="40% - 强调文字颜色 3 2 7" xfId="3585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3" xfId="3601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4" xfId="3600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3" xfId="3606"/>
    <cellStyle name="40% - 强调文字颜色 3 3 3_2015财政决算公开" xfId="3608"/>
    <cellStyle name="40% - 强调文字颜色 3 3 4" xfId="798"/>
    <cellStyle name="40% - 强调文字颜色 3 3 4 2" xfId="3609"/>
    <cellStyle name="40% - 强调文字颜色 3 3 5" xfId="2464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3" xfId="3612"/>
    <cellStyle name="40% - 强调文字颜色 3 4 2_2015财政决算公开" xfId="3614"/>
    <cellStyle name="40% - 强调文字颜色 3 4 3" xfId="801"/>
    <cellStyle name="40% - 强调文字颜色 3 4 3 2" xfId="3615"/>
    <cellStyle name="40% - 强调文字颜色 3 4 4" xfId="3611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3" xfId="3618"/>
    <cellStyle name="40% - 强调文字颜色 3 5 2_2015财政决算公开" xfId="3620"/>
    <cellStyle name="40% - 强调文字颜色 3 5 3" xfId="805"/>
    <cellStyle name="40% - 强调文字颜色 3 5 3 2" xfId="3621"/>
    <cellStyle name="40% - 强调文字颜色 3 5 4" xfId="3617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3" xfId="3623"/>
    <cellStyle name="40% - 强调文字颜色 3 6_2015财政决算公开" xfId="3625"/>
    <cellStyle name="40% - 强调文字颜色 3 7" xfId="493"/>
    <cellStyle name="40% - 强调文字颜色 3 7 2" xfId="3626"/>
    <cellStyle name="40% - 强调文字颜色 3 8" xfId="2457"/>
    <cellStyle name="40% - 强调文字颜色 3 9" xfId="3584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3" xfId="2468"/>
    <cellStyle name="40% - 强调文字颜色 4 2 2 2_2015财政决算公开" xfId="3630"/>
    <cellStyle name="40% - 强调文字颜色 4 2 2 3" xfId="814"/>
    <cellStyle name="40% - 强调文字颜色 4 2 2 3 2" xfId="2469"/>
    <cellStyle name="40% - 强调文字颜色 4 2 2 4" xfId="2467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3" xfId="3633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4" xfId="2470"/>
    <cellStyle name="40% - 强调文字颜色 4 2 3 5" xfId="3632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3" xfId="2471"/>
    <cellStyle name="40% - 强调文字颜色 4 2 4 4" xfId="3638"/>
    <cellStyle name="40% - 强调文字颜色 4 2 4_2015财政决算公开" xfId="3640"/>
    <cellStyle name="40% - 强调文字颜色 4 2 5" xfId="828"/>
    <cellStyle name="40% - 强调文字颜色 4 2 5 2" xfId="3641"/>
    <cellStyle name="40% - 强调文字颜色 4 2 6" xfId="2466"/>
    <cellStyle name="40% - 强调文字颜色 4 2 7" xfId="3628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3" xfId="3644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4" xfId="3643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3" xfId="3649"/>
    <cellStyle name="40% - 强调文字颜色 4 3 3_2015财政决算公开" xfId="3651"/>
    <cellStyle name="40% - 强调文字颜色 4 3 4" xfId="838"/>
    <cellStyle name="40% - 强调文字颜色 4 3 4 2" xfId="3652"/>
    <cellStyle name="40% - 强调文字颜色 4 3 5" xfId="2472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3" xfId="3655"/>
    <cellStyle name="40% - 强调文字颜色 4 4 2_2015财政决算公开" xfId="3657"/>
    <cellStyle name="40% - 强调文字颜色 4 4 3" xfId="842"/>
    <cellStyle name="40% - 强调文字颜色 4 4 3 2" xfId="3658"/>
    <cellStyle name="40% - 强调文字颜色 4 4 4" xfId="3654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3" xfId="3661"/>
    <cellStyle name="40% - 强调文字颜色 4 5 2_2015财政决算公开" xfId="3663"/>
    <cellStyle name="40% - 强调文字颜色 4 5 3" xfId="846"/>
    <cellStyle name="40% - 强调文字颜色 4 5 3 2" xfId="3664"/>
    <cellStyle name="40% - 强调文字颜色 4 5 4" xfId="3660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3" xfId="3666"/>
    <cellStyle name="40% - 强调文字颜色 4 6_2015财政决算公开" xfId="3668"/>
    <cellStyle name="40% - 强调文字颜色 4 7" xfId="849"/>
    <cellStyle name="40% - 强调文字颜色 4 7 2" xfId="3669"/>
    <cellStyle name="40% - 强调文字颜色 4 8" xfId="2465"/>
    <cellStyle name="40% - 强调文字颜色 4 9" xfId="3627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3" xfId="2476"/>
    <cellStyle name="40% - 强调文字颜色 5 2 2 2_2015财政决算公开" xfId="3671"/>
    <cellStyle name="40% - 强调文字颜色 5 2 2 3" xfId="859"/>
    <cellStyle name="40% - 强调文字颜色 5 2 2 3 2" xfId="2477"/>
    <cellStyle name="40% - 强调文字颜色 5 2 2 4" xfId="2475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3" xfId="2478"/>
    <cellStyle name="40% - 强调文字颜色 5 2 3_2015财政决算公开" xfId="3674"/>
    <cellStyle name="40% - 强调文字颜色 5 2 4" xfId="864"/>
    <cellStyle name="40% - 强调文字颜色 5 2 4 2" xfId="2479"/>
    <cellStyle name="40% - 强调文字颜色 5 2 5" xfId="2474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3" xfId="3677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4" xfId="3676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3" xfId="3682"/>
    <cellStyle name="40% - 强调文字颜色 5 3 3_2015财政决算公开" xfId="3684"/>
    <cellStyle name="40% - 强调文字颜色 5 3 4" xfId="876"/>
    <cellStyle name="40% - 强调文字颜色 5 3 4 2" xfId="3685"/>
    <cellStyle name="40% - 强调文字颜色 5 3 5" xfId="2480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3" xfId="3688"/>
    <cellStyle name="40% - 强调文字颜色 5 4 2_2015财政决算公开" xfId="3690"/>
    <cellStyle name="40% - 强调文字颜色 5 4 3" xfId="881"/>
    <cellStyle name="40% - 强调文字颜色 5 4 3 2" xfId="3691"/>
    <cellStyle name="40% - 强调文字颜色 5 4 4" xfId="3687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3" xfId="3694"/>
    <cellStyle name="40% - 强调文字颜色 5 5 2_2015财政决算公开" xfId="3696"/>
    <cellStyle name="40% - 强调文字颜色 5 5 3" xfId="886"/>
    <cellStyle name="40% - 强调文字颜色 5 5 3 2" xfId="3697"/>
    <cellStyle name="40% - 强调文字颜色 5 5 4" xfId="3693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3" xfId="3699"/>
    <cellStyle name="40% - 强调文字颜色 5 6_2015财政决算公开" xfId="3701"/>
    <cellStyle name="40% - 强调文字颜色 5 7" xfId="895"/>
    <cellStyle name="40% - 强调文字颜色 5 7 2" xfId="3702"/>
    <cellStyle name="40% - 强调文字颜色 5 8" xfId="2473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3" xfId="2484"/>
    <cellStyle name="40% - 强调文字颜色 6 2 2 2_2015财政决算公开" xfId="3706"/>
    <cellStyle name="40% - 强调文字颜色 6 2 2 3" xfId="908"/>
    <cellStyle name="40% - 强调文字颜色 6 2 2 3 2" xfId="2485"/>
    <cellStyle name="40% - 强调文字颜色 6 2 2 4" xfId="2483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3" xfId="3709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4" xfId="2486"/>
    <cellStyle name="40% - 强调文字颜色 6 2 3 5" xfId="3708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3" xfId="2487"/>
    <cellStyle name="40% - 强调文字颜色 6 2 4 4" xfId="3714"/>
    <cellStyle name="40% - 强调文字颜色 6 2 4_2015财政决算公开" xfId="3716"/>
    <cellStyle name="40% - 强调文字颜色 6 2 5" xfId="921"/>
    <cellStyle name="40% - 强调文字颜色 6 2 5 2" xfId="3717"/>
    <cellStyle name="40% - 强调文字颜色 6 2 6" xfId="2482"/>
    <cellStyle name="40% - 强调文字颜色 6 2 7" xfId="370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3" xfId="372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4" xfId="3719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3" xfId="3725"/>
    <cellStyle name="40% - 强调文字颜色 6 3 3_2015财政决算公开" xfId="3727"/>
    <cellStyle name="40% - 强调文字颜色 6 3 4" xfId="934"/>
    <cellStyle name="40% - 强调文字颜色 6 3 4 2" xfId="3728"/>
    <cellStyle name="40% - 强调文字颜色 6 3 5" xfId="2488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3" xfId="3731"/>
    <cellStyle name="40% - 强调文字颜色 6 4 2_2015财政决算公开" xfId="3733"/>
    <cellStyle name="40% - 强调文字颜色 6 4 3" xfId="942"/>
    <cellStyle name="40% - 强调文字颜色 6 4 3 2" xfId="3734"/>
    <cellStyle name="40% - 强调文字颜色 6 4 4" xfId="373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3" xfId="3737"/>
    <cellStyle name="40% - 强调文字颜色 6 5 2_2015财政决算公开" xfId="3739"/>
    <cellStyle name="40% - 强调文字颜色 6 5 3" xfId="950"/>
    <cellStyle name="40% - 强调文字颜色 6 5 3 2" xfId="3740"/>
    <cellStyle name="40% - 强调文字颜色 6 5 4" xfId="3736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3" xfId="3742"/>
    <cellStyle name="40% - 强调文字颜色 6 6_2015财政决算公开" xfId="3744"/>
    <cellStyle name="40% - 强调文字颜色 6 7" xfId="960"/>
    <cellStyle name="40% - 强调文字颜色 6 7 2" xfId="3745"/>
    <cellStyle name="40% - 强调文字颜色 6 8" xfId="2481"/>
    <cellStyle name="40% - 强调文字颜色 6 9" xfId="3703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3" xfId="2492"/>
    <cellStyle name="60% - 强调文字颜色 1 2 2 3" xfId="966"/>
    <cellStyle name="60% - 强调文字颜色 1 2 2 3 2" xfId="2493"/>
    <cellStyle name="60% - 强调文字颜色 1 2 2 4" xfId="2491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3" xfId="3750"/>
    <cellStyle name="60% - 强调文字颜色 1 2 3 3" xfId="970"/>
    <cellStyle name="60% - 强调文字颜色 1 2 3 3 2" xfId="3752"/>
    <cellStyle name="60% - 强调文字颜色 1 2 3 4" xfId="2494"/>
    <cellStyle name="60% - 强调文字颜色 1 2 3 5" xfId="3749"/>
    <cellStyle name="60% - 强调文字颜色 1 2 4" xfId="972"/>
    <cellStyle name="60% - 强调文字颜色 1 2 4 2" xfId="973"/>
    <cellStyle name="60% - 强调文字颜色 1 2 4 2 2" xfId="3754"/>
    <cellStyle name="60% - 强调文字颜色 1 2 4 3" xfId="3753"/>
    <cellStyle name="60% - 强调文字颜色 1 2 5" xfId="974"/>
    <cellStyle name="60% - 强调文字颜色 1 2 5 2" xfId="3755"/>
    <cellStyle name="60% - 强调文字颜色 1 2 6" xfId="2490"/>
    <cellStyle name="60% - 强调文字颜色 1 2 7" xfId="3747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3" xfId="3758"/>
    <cellStyle name="60% - 强调文字颜色 1 3 2 3" xfId="980"/>
    <cellStyle name="60% - 强调文字颜色 1 3 2 3 2" xfId="3760"/>
    <cellStyle name="60% - 强调文字颜色 1 3 2 4" xfId="3757"/>
    <cellStyle name="60% - 强调文字颜色 1 3 3" xfId="981"/>
    <cellStyle name="60% - 强调文字颜色 1 3 3 2" xfId="982"/>
    <cellStyle name="60% - 强调文字颜色 1 3 3 2 2" xfId="3762"/>
    <cellStyle name="60% - 强调文字颜色 1 3 3 3" xfId="3761"/>
    <cellStyle name="60% - 强调文字颜色 1 3 4" xfId="983"/>
    <cellStyle name="60% - 强调文字颜色 1 3 4 2" xfId="3763"/>
    <cellStyle name="60% - 强调文字颜色 1 3 5" xfId="2495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3" xfId="3765"/>
    <cellStyle name="60% - 强调文字颜色 1 4 3" xfId="988"/>
    <cellStyle name="60% - 强调文字颜色 1 4 3 2" xfId="3767"/>
    <cellStyle name="60% - 强调文字颜色 1 4 4" xfId="3764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3" xfId="3769"/>
    <cellStyle name="60% - 强调文字颜色 1 5 3" xfId="993"/>
    <cellStyle name="60% - 强调文字颜色 1 5 3 2" xfId="3771"/>
    <cellStyle name="60% - 强调文字颜色 1 5 4" xfId="3768"/>
    <cellStyle name="60% - 强调文字颜色 1 6" xfId="995"/>
    <cellStyle name="60% - 强调文字颜色 1 6 2" xfId="996"/>
    <cellStyle name="60% - 强调文字颜色 1 6 2 2" xfId="3773"/>
    <cellStyle name="60% - 强调文字颜色 1 6 3" xfId="3772"/>
    <cellStyle name="60% - 强调文字颜色 1 7" xfId="998"/>
    <cellStyle name="60% - 强调文字颜色 1 7 2" xfId="3774"/>
    <cellStyle name="60% - 强调文字颜色 1 8" xfId="2489"/>
    <cellStyle name="60% - 强调文字颜色 1 9" xfId="374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3" xfId="2499"/>
    <cellStyle name="60% - 强调文字颜色 2 2 2 3" xfId="1005"/>
    <cellStyle name="60% - 强调文字颜色 2 2 2 3 2" xfId="2500"/>
    <cellStyle name="60% - 强调文字颜色 2 2 2 4" xfId="2498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3" xfId="3779"/>
    <cellStyle name="60% - 强调文字颜色 2 2 3 3" xfId="1013"/>
    <cellStyle name="60% - 强调文字颜色 2 2 3 3 2" xfId="3781"/>
    <cellStyle name="60% - 强调文字颜色 2 2 3 4" xfId="2501"/>
    <cellStyle name="60% - 强调文字颜色 2 2 3 5" xfId="3778"/>
    <cellStyle name="60% - 强调文字颜色 2 2 4" xfId="1015"/>
    <cellStyle name="60% - 强调文字颜色 2 2 4 2" xfId="1017"/>
    <cellStyle name="60% - 强调文字颜色 2 2 4 2 2" xfId="3783"/>
    <cellStyle name="60% - 强调文字颜色 2 2 4 3" xfId="3782"/>
    <cellStyle name="60% - 强调文字颜色 2 2 5" xfId="1018"/>
    <cellStyle name="60% - 强调文字颜色 2 2 5 2" xfId="3784"/>
    <cellStyle name="60% - 强调文字颜色 2 2 6" xfId="2497"/>
    <cellStyle name="60% - 强调文字颜色 2 2 7" xfId="3776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3" xfId="3787"/>
    <cellStyle name="60% - 强调文字颜色 2 3 2 3" xfId="894"/>
    <cellStyle name="60% - 强调文字颜色 2 3 2 3 2" xfId="3789"/>
    <cellStyle name="60% - 强调文字颜色 2 3 2 4" xfId="3786"/>
    <cellStyle name="60% - 强调文字颜色 2 3 3" xfId="1024"/>
    <cellStyle name="60% - 强调文字颜色 2 3 3 2" xfId="953"/>
    <cellStyle name="60% - 强调文字颜色 2 3 3 2 2" xfId="3791"/>
    <cellStyle name="60% - 强调文字颜色 2 3 3 3" xfId="3790"/>
    <cellStyle name="60% - 强调文字颜色 2 3 4" xfId="1026"/>
    <cellStyle name="60% - 强调文字颜色 2 3 4 2" xfId="3792"/>
    <cellStyle name="60% - 强调文字颜色 2 3 5" xfId="2502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3" xfId="3794"/>
    <cellStyle name="60% - 强调文字颜色 2 4 3" xfId="1030"/>
    <cellStyle name="60% - 强调文字颜色 2 4 3 2" xfId="3796"/>
    <cellStyle name="60% - 强调文字颜色 2 4 4" xfId="3793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3" xfId="3798"/>
    <cellStyle name="60% - 强调文字颜色 2 5 3" xfId="1034"/>
    <cellStyle name="60% - 强调文字颜色 2 5 3 2" xfId="3800"/>
    <cellStyle name="60% - 强调文字颜色 2 5 4" xfId="3797"/>
    <cellStyle name="60% - 强调文字颜色 2 6" xfId="1035"/>
    <cellStyle name="60% - 强调文字颜色 2 6 2" xfId="1036"/>
    <cellStyle name="60% - 强调文字颜色 2 6 2 2" xfId="3802"/>
    <cellStyle name="60% - 强调文字颜色 2 6 3" xfId="3801"/>
    <cellStyle name="60% - 强调文字颜色 2 7" xfId="1038"/>
    <cellStyle name="60% - 强调文字颜色 2 7 2" xfId="3803"/>
    <cellStyle name="60% - 强调文字颜色 2 8" xfId="2496"/>
    <cellStyle name="60% - 强调文字颜色 2 9" xfId="3775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3" xfId="2506"/>
    <cellStyle name="60% - 强调文字颜色 3 2 2 3" xfId="1044"/>
    <cellStyle name="60% - 强调文字颜色 3 2 2 3 2" xfId="2507"/>
    <cellStyle name="60% - 强调文字颜色 3 2 2 4" xfId="2505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3" xfId="3808"/>
    <cellStyle name="60% - 强调文字颜色 3 2 3 3" xfId="1052"/>
    <cellStyle name="60% - 强调文字颜色 3 2 3 3 2" xfId="3810"/>
    <cellStyle name="60% - 强调文字颜色 3 2 3 4" xfId="2508"/>
    <cellStyle name="60% - 强调文字颜色 3 2 3 5" xfId="3807"/>
    <cellStyle name="60% - 强调文字颜色 3 2 4" xfId="1008"/>
    <cellStyle name="60% - 强调文字颜色 3 2 4 2" xfId="1010"/>
    <cellStyle name="60% - 强调文字颜色 3 2 4 2 2" xfId="3812"/>
    <cellStyle name="60% - 强调文字颜色 3 2 4 3" xfId="3811"/>
    <cellStyle name="60% - 强调文字颜色 3 2 5" xfId="1012"/>
    <cellStyle name="60% - 强调文字颜色 3 2 5 2" xfId="3813"/>
    <cellStyle name="60% - 强调文字颜色 3 2 6" xfId="2504"/>
    <cellStyle name="60% - 强调文字颜色 3 2 7" xfId="3805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3" xfId="3816"/>
    <cellStyle name="60% - 强调文字颜色 3 3 2 3" xfId="1056"/>
    <cellStyle name="60% - 强调文字颜色 3 3 2 3 2" xfId="3818"/>
    <cellStyle name="60% - 强调文字颜色 3 3 2 4" xfId="3815"/>
    <cellStyle name="60% - 强调文字颜色 3 3 3" xfId="1057"/>
    <cellStyle name="60% - 强调文字颜色 3 3 3 2" xfId="1058"/>
    <cellStyle name="60% - 强调文字颜色 3 3 3 2 2" xfId="3820"/>
    <cellStyle name="60% - 强调文字颜色 3 3 3 3" xfId="3819"/>
    <cellStyle name="60% - 强调文字颜色 3 3 4" xfId="1016"/>
    <cellStyle name="60% - 强调文字颜色 3 3 4 2" xfId="3821"/>
    <cellStyle name="60% - 强调文字颜色 3 3 5" xfId="2509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3" xfId="3823"/>
    <cellStyle name="60% - 强调文字颜色 3 4 3" xfId="1062"/>
    <cellStyle name="60% - 强调文字颜色 3 4 3 2" xfId="3825"/>
    <cellStyle name="60% - 强调文字颜色 3 4 4" xfId="3822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3" xfId="3827"/>
    <cellStyle name="60% - 强调文字颜色 3 5 3" xfId="1067"/>
    <cellStyle name="60% - 强调文字颜色 3 5 3 2" xfId="3829"/>
    <cellStyle name="60% - 强调文字颜色 3 5 4" xfId="3826"/>
    <cellStyle name="60% - 强调文字颜色 3 6" xfId="1068"/>
    <cellStyle name="60% - 强调文字颜色 3 6 2" xfId="1069"/>
    <cellStyle name="60% - 强调文字颜色 3 6 2 2" xfId="3831"/>
    <cellStyle name="60% - 强调文字颜色 3 6 3" xfId="3830"/>
    <cellStyle name="60% - 强调文字颜色 3 7" xfId="1070"/>
    <cellStyle name="60% - 强调文字颜色 3 7 2" xfId="3832"/>
    <cellStyle name="60% - 强调文字颜色 3 8" xfId="2503"/>
    <cellStyle name="60% - 强调文字颜色 3 9" xfId="3804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3" xfId="2513"/>
    <cellStyle name="60% - 强调文字颜色 4 2 2 3" xfId="941"/>
    <cellStyle name="60% - 强调文字颜色 4 2 2 3 2" xfId="2514"/>
    <cellStyle name="60% - 强调文字颜色 4 2 2 4" xfId="2512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3" xfId="3837"/>
    <cellStyle name="60% - 强调文字颜色 4 2 3 3" xfId="949"/>
    <cellStyle name="60% - 强调文字颜色 4 2 3 3 2" xfId="3839"/>
    <cellStyle name="60% - 强调文字颜色 4 2 3 4" xfId="2515"/>
    <cellStyle name="60% - 强调文字颜色 4 2 3 5" xfId="3836"/>
    <cellStyle name="60% - 强调文字颜色 4 2 4" xfId="952"/>
    <cellStyle name="60% - 强调文字颜色 4 2 4 2" xfId="956"/>
    <cellStyle name="60% - 强调文字颜色 4 2 4 2 2" xfId="3841"/>
    <cellStyle name="60% - 强调文字颜色 4 2 4 3" xfId="3840"/>
    <cellStyle name="60% - 强调文字颜色 4 2 5" xfId="959"/>
    <cellStyle name="60% - 强调文字颜色 4 2 5 2" xfId="3842"/>
    <cellStyle name="60% - 强调文字颜色 4 2 6" xfId="2511"/>
    <cellStyle name="60% - 强调文字颜色 4 2 7" xfId="383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3" xfId="3845"/>
    <cellStyle name="60% - 强调文字颜色 4 3 2 3" xfId="1082"/>
    <cellStyle name="60% - 强调文字颜色 4 3 2 3 2" xfId="3847"/>
    <cellStyle name="60% - 强调文字颜色 4 3 2 4" xfId="3844"/>
    <cellStyle name="60% - 强调文字颜色 4 3 3" xfId="1086"/>
    <cellStyle name="60% - 强调文字颜色 4 3 3 2" xfId="1090"/>
    <cellStyle name="60% - 强调文字颜色 4 3 3 2 2" xfId="3849"/>
    <cellStyle name="60% - 强调文字颜色 4 3 3 3" xfId="3848"/>
    <cellStyle name="60% - 强调文字颜色 4 3 4" xfId="1095"/>
    <cellStyle name="60% - 强调文字颜色 4 3 4 2" xfId="3850"/>
    <cellStyle name="60% - 强调文字颜色 4 3 5" xfId="2516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3" xfId="3852"/>
    <cellStyle name="60% - 强调文字颜色 4 4 3" xfId="1099"/>
    <cellStyle name="60% - 强调文字颜色 4 4 3 2" xfId="3854"/>
    <cellStyle name="60% - 强调文字颜色 4 4 4" xfId="3851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3" xfId="3856"/>
    <cellStyle name="60% - 强调文字颜色 4 5 3" xfId="1103"/>
    <cellStyle name="60% - 强调文字颜色 4 5 3 2" xfId="3858"/>
    <cellStyle name="60% - 强调文字颜色 4 5 4" xfId="3855"/>
    <cellStyle name="60% - 强调文字颜色 4 6" xfId="1104"/>
    <cellStyle name="60% - 强调文字颜色 4 6 2" xfId="1106"/>
    <cellStyle name="60% - 强调文字颜色 4 6 2 2" xfId="3860"/>
    <cellStyle name="60% - 强调文字颜色 4 6 3" xfId="3859"/>
    <cellStyle name="60% - 强调文字颜色 4 7" xfId="1107"/>
    <cellStyle name="60% - 强调文字颜色 4 7 2" xfId="3861"/>
    <cellStyle name="60% - 强调文字颜色 4 8" xfId="2510"/>
    <cellStyle name="60% - 强调文字颜色 4 9" xfId="3833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3" xfId="2520"/>
    <cellStyle name="60% - 强调文字颜色 5 2 2 3" xfId="1115"/>
    <cellStyle name="60% - 强调文字颜色 5 2 2 3 2" xfId="2521"/>
    <cellStyle name="60% - 强调文字颜色 5 2 2 4" xfId="251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3" xfId="3866"/>
    <cellStyle name="60% - 强调文字颜色 5 2 3 3" xfId="1119"/>
    <cellStyle name="60% - 强调文字颜色 5 2 3 3 2" xfId="3868"/>
    <cellStyle name="60% - 强调文字颜色 5 2 3 4" xfId="2522"/>
    <cellStyle name="60% - 强调文字颜色 5 2 3 5" xfId="3865"/>
    <cellStyle name="60% - 强调文字颜色 5 2 4" xfId="1120"/>
    <cellStyle name="60% - 强调文字颜色 5 2 4 2" xfId="1121"/>
    <cellStyle name="60% - 强调文字颜色 5 2 4 2 2" xfId="3870"/>
    <cellStyle name="60% - 强调文字颜色 5 2 4 3" xfId="3869"/>
    <cellStyle name="60% - 强调文字颜色 5 2 5" xfId="1123"/>
    <cellStyle name="60% - 强调文字颜色 5 2 5 2" xfId="3871"/>
    <cellStyle name="60% - 强调文字颜色 5 2 6" xfId="2518"/>
    <cellStyle name="60% - 强调文字颜色 5 2 7" xfId="3863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3" xfId="3874"/>
    <cellStyle name="60% - 强调文字颜色 5 3 2 3" xfId="128"/>
    <cellStyle name="60% - 强调文字颜色 5 3 2 3 2" xfId="3876"/>
    <cellStyle name="60% - 强调文字颜色 5 3 2 4" xfId="3873"/>
    <cellStyle name="60% - 强调文字颜色 5 3 3" xfId="1128"/>
    <cellStyle name="60% - 强调文字颜色 5 3 3 2" xfId="1130"/>
    <cellStyle name="60% - 强调文字颜色 5 3 3 2 2" xfId="3878"/>
    <cellStyle name="60% - 强调文字颜色 5 3 3 3" xfId="3877"/>
    <cellStyle name="60% - 强调文字颜色 5 3 4" xfId="1132"/>
    <cellStyle name="60% - 强调文字颜色 5 3 4 2" xfId="3879"/>
    <cellStyle name="60% - 强调文字颜色 5 3 5" xfId="2523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3" xfId="3881"/>
    <cellStyle name="60% - 强调文字颜色 5 4 3" xfId="1136"/>
    <cellStyle name="60% - 强调文字颜色 5 4 3 2" xfId="3883"/>
    <cellStyle name="60% - 强调文字颜色 5 4 4" xfId="3880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3" xfId="3885"/>
    <cellStyle name="60% - 强调文字颜色 5 5 3" xfId="1139"/>
    <cellStyle name="60% - 强调文字颜色 5 5 3 2" xfId="3887"/>
    <cellStyle name="60% - 强调文字颜色 5 5 4" xfId="3884"/>
    <cellStyle name="60% - 强调文字颜色 5 6" xfId="1140"/>
    <cellStyle name="60% - 强调文字颜色 5 6 2" xfId="1141"/>
    <cellStyle name="60% - 强调文字颜色 5 6 2 2" xfId="3889"/>
    <cellStyle name="60% - 强调文字颜色 5 6 3" xfId="3888"/>
    <cellStyle name="60% - 强调文字颜色 5 7" xfId="1142"/>
    <cellStyle name="60% - 强调文字颜色 5 7 2" xfId="3890"/>
    <cellStyle name="60% - 强调文字颜色 5 8" xfId="2517"/>
    <cellStyle name="60% - 强调文字颜色 5 9" xfId="386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3" xfId="2527"/>
    <cellStyle name="60% - 强调文字颜色 6 2 2 3" xfId="1148"/>
    <cellStyle name="60% - 强调文字颜色 6 2 2 3 2" xfId="2528"/>
    <cellStyle name="60% - 强调文字颜色 6 2 2 4" xfId="2526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3" xfId="3895"/>
    <cellStyle name="60% - 强调文字颜色 6 2 3 3" xfId="1152"/>
    <cellStyle name="60% - 强调文字颜色 6 2 3 3 2" xfId="3897"/>
    <cellStyle name="60% - 强调文字颜色 6 2 3 4" xfId="2529"/>
    <cellStyle name="60% - 强调文字颜色 6 2 3 5" xfId="3894"/>
    <cellStyle name="60% - 强调文字颜色 6 2 4" xfId="1153"/>
    <cellStyle name="60% - 强调文字颜色 6 2 4 2" xfId="1154"/>
    <cellStyle name="60% - 强调文字颜色 6 2 4 2 2" xfId="3899"/>
    <cellStyle name="60% - 强调文字颜色 6 2 4 3" xfId="3898"/>
    <cellStyle name="60% - 强调文字颜色 6 2 5" xfId="1156"/>
    <cellStyle name="60% - 强调文字颜色 6 2 5 2" xfId="3900"/>
    <cellStyle name="60% - 强调文字颜色 6 2 6" xfId="2525"/>
    <cellStyle name="60% - 强调文字颜色 6 2 7" xfId="3892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3" xfId="3903"/>
    <cellStyle name="60% - 强调文字颜色 6 3 2 3" xfId="380"/>
    <cellStyle name="60% - 强调文字颜色 6 3 2 3 2" xfId="3905"/>
    <cellStyle name="60% - 强调文字颜色 6 3 2 4" xfId="3902"/>
    <cellStyle name="60% - 强调文字颜色 6 3 3" xfId="1163"/>
    <cellStyle name="60% - 强调文字颜色 6 3 3 2" xfId="1165"/>
    <cellStyle name="60% - 强调文字颜色 6 3 3 2 2" xfId="3907"/>
    <cellStyle name="60% - 强调文字颜色 6 3 3 3" xfId="3906"/>
    <cellStyle name="60% - 强调文字颜色 6 3 4" xfId="1167"/>
    <cellStyle name="60% - 强调文字颜色 6 3 4 2" xfId="3908"/>
    <cellStyle name="60% - 强调文字颜色 6 3 5" xfId="2530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3" xfId="3910"/>
    <cellStyle name="60% - 强调文字颜色 6 4 3" xfId="1173"/>
    <cellStyle name="60% - 强调文字颜色 6 4 3 2" xfId="3912"/>
    <cellStyle name="60% - 强调文字颜色 6 4 4" xfId="3909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3" xfId="3914"/>
    <cellStyle name="60% - 强调文字颜色 6 5 3" xfId="1184"/>
    <cellStyle name="60% - 强调文字颜色 6 5 3 2" xfId="3916"/>
    <cellStyle name="60% - 强调文字颜色 6 5 4" xfId="3913"/>
    <cellStyle name="60% - 强调文字颜色 6 6" xfId="1185"/>
    <cellStyle name="60% - 强调文字颜色 6 6 2" xfId="1186"/>
    <cellStyle name="60% - 强调文字颜色 6 6 2 2" xfId="3918"/>
    <cellStyle name="60% - 强调文字颜色 6 6 3" xfId="3917"/>
    <cellStyle name="60% - 强调文字颜色 6 7" xfId="1187"/>
    <cellStyle name="60% - 强调文字颜色 6 7 2" xfId="3919"/>
    <cellStyle name="60% - 强调文字颜色 6 8" xfId="2524"/>
    <cellStyle name="60% - 强调文字颜色 6 9" xfId="3891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20"/>
    <cellStyle name="Comma [0]" xfId="1190"/>
    <cellStyle name="Comma [0] 2" xfId="3921"/>
    <cellStyle name="Comma [0] 3" xfId="4992"/>
    <cellStyle name="comma zerodec" xfId="1191"/>
    <cellStyle name="comma zerodec 2" xfId="3922"/>
    <cellStyle name="Comma_1995" xfId="1193"/>
    <cellStyle name="Currency [0]" xfId="1194"/>
    <cellStyle name="Currency [0] 2" xfId="3923"/>
    <cellStyle name="Currency [0] 3" xfId="4993"/>
    <cellStyle name="Currency_1995" xfId="1195"/>
    <cellStyle name="Currency1" xfId="1197"/>
    <cellStyle name="Currency1 2" xfId="3924"/>
    <cellStyle name="Date" xfId="1198"/>
    <cellStyle name="Date 2" xfId="3925"/>
    <cellStyle name="Dollar (zero dec)" xfId="1199"/>
    <cellStyle name="Dollar (zero dec) 2" xfId="3926"/>
    <cellStyle name="Fixed" xfId="1202"/>
    <cellStyle name="Fixed 2" xfId="3927"/>
    <cellStyle name="Header1" xfId="1204"/>
    <cellStyle name="Header1 2" xfId="3928"/>
    <cellStyle name="Header2" xfId="1206"/>
    <cellStyle name="Header2 2" xfId="3929"/>
    <cellStyle name="HEADING1" xfId="1207"/>
    <cellStyle name="HEADING1 2" xfId="3930"/>
    <cellStyle name="HEADING2" xfId="1208"/>
    <cellStyle name="HEADING2 2" xfId="3931"/>
    <cellStyle name="no dec" xfId="671"/>
    <cellStyle name="no dec 2" xfId="3932"/>
    <cellStyle name="Norma,_laroux_4_营业在建 (2)_E21" xfId="472"/>
    <cellStyle name="Normal_#10-Headcount" xfId="1209"/>
    <cellStyle name="Percent_laroux" xfId="1211"/>
    <cellStyle name="Total" xfId="1212"/>
    <cellStyle name="Total 2" xfId="3933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8"/>
    <cellStyle name="百分比 2 2 2 2 3" xfId="3937"/>
    <cellStyle name="百分比 2 2 2 3" xfId="1217"/>
    <cellStyle name="百分比 2 2 2 3 2" xfId="3939"/>
    <cellStyle name="百分比 2 2 2 4" xfId="3936"/>
    <cellStyle name="百分比 2 2 3" xfId="1218"/>
    <cellStyle name="百分比 2 2 3 2" xfId="1219"/>
    <cellStyle name="百分比 2 2 3 2 2" xfId="3941"/>
    <cellStyle name="百分比 2 2 3 3" xfId="3940"/>
    <cellStyle name="百分比 2 2 4" xfId="1220"/>
    <cellStyle name="百分比 2 2 4 2" xfId="3942"/>
    <cellStyle name="百分比 2 2 5" xfId="3935"/>
    <cellStyle name="百分比 2 3" xfId="1221"/>
    <cellStyle name="百分比 2 3 2" xfId="1222"/>
    <cellStyle name="百分比 2 3 2 2" xfId="1223"/>
    <cellStyle name="百分比 2 3 2 2 2" xfId="3945"/>
    <cellStyle name="百分比 2 3 2 2 3" xfId="4996"/>
    <cellStyle name="百分比 2 3 2 3" xfId="3944"/>
    <cellStyle name="百分比 2 3 2 4" xfId="4995"/>
    <cellStyle name="百分比 2 3 3" xfId="1224"/>
    <cellStyle name="百分比 2 3 3 2" xfId="3946"/>
    <cellStyle name="百分比 2 3 3 3" xfId="4997"/>
    <cellStyle name="百分比 2 3 4" xfId="3943"/>
    <cellStyle name="百分比 2 3 5" xfId="4994"/>
    <cellStyle name="百分比 2 4" xfId="1225"/>
    <cellStyle name="百分比 2 4 2" xfId="1226"/>
    <cellStyle name="百分比 2 4 2 2" xfId="3948"/>
    <cellStyle name="百分比 2 4 3" xfId="3947"/>
    <cellStyle name="百分比 2 5" xfId="1227"/>
    <cellStyle name="百分比 2 5 2" xfId="3949"/>
    <cellStyle name="百分比 2 6" xfId="3934"/>
    <cellStyle name="百分比 3" xfId="1228"/>
    <cellStyle name="百分比 3 2" xfId="1229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30"/>
    <cellStyle name="百分比 3 3 2" xfId="1231"/>
    <cellStyle name="百分比 3 3 2 2" xfId="3956"/>
    <cellStyle name="百分比 3 3 3" xfId="3955"/>
    <cellStyle name="百分比 3 4" xfId="1232"/>
    <cellStyle name="百分比 3 4 2" xfId="3957"/>
    <cellStyle name="百分比 3 4 3" xfId="4998"/>
    <cellStyle name="百分比 3 5" xfId="1233"/>
    <cellStyle name="百分比 3 5 2" xfId="3958"/>
    <cellStyle name="百分比 3 6" xfId="3950"/>
    <cellStyle name="百分比 4" xfId="1234"/>
    <cellStyle name="百分比 4 2" xfId="1236"/>
    <cellStyle name="百分比 4 2 2" xfId="1238"/>
    <cellStyle name="百分比 4 2 2 2" xfId="1239"/>
    <cellStyle name="百分比 4 2 2 2 2" xfId="3962"/>
    <cellStyle name="百分比 4 2 2 2 3" xfId="5002"/>
    <cellStyle name="百分比 4 2 2 3" xfId="3961"/>
    <cellStyle name="百分比 4 2 2 4" xfId="5001"/>
    <cellStyle name="百分比 4 2 3" xfId="1241"/>
    <cellStyle name="百分比 4 2 3 2" xfId="3963"/>
    <cellStyle name="百分比 4 2 3 3" xfId="5003"/>
    <cellStyle name="百分比 4 2 4" xfId="3960"/>
    <cellStyle name="百分比 4 2 5" xfId="5000"/>
    <cellStyle name="百分比 4 3" xfId="1243"/>
    <cellStyle name="百分比 4 3 2" xfId="1246"/>
    <cellStyle name="百分比 4 3 2 2" xfId="3965"/>
    <cellStyle name="百分比 4 3 2 3" xfId="5005"/>
    <cellStyle name="百分比 4 3 3" xfId="3964"/>
    <cellStyle name="百分比 4 3 4" xfId="5004"/>
    <cellStyle name="百分比 4 4" xfId="1248"/>
    <cellStyle name="百分比 4 4 2" xfId="3966"/>
    <cellStyle name="百分比 4 4 3" xfId="5006"/>
    <cellStyle name="百分比 4 5" xfId="3959"/>
    <cellStyle name="百分比 4 6" xfId="4999"/>
    <cellStyle name="百分比 5" xfId="1250"/>
    <cellStyle name="百分比 5 2" xfId="1254"/>
    <cellStyle name="百分比 5 2 2" xfId="1256"/>
    <cellStyle name="百分比 5 2 2 2" xfId="1257"/>
    <cellStyle name="百分比 5 2 2 2 2" xfId="3970"/>
    <cellStyle name="百分比 5 2 2 2 3" xfId="5010"/>
    <cellStyle name="百分比 5 2 2 3" xfId="3969"/>
    <cellStyle name="百分比 5 2 2 4" xfId="5009"/>
    <cellStyle name="百分比 5 2 3" xfId="1259"/>
    <cellStyle name="百分比 5 2 3 2" xfId="3971"/>
    <cellStyle name="百分比 5 2 3 3" xfId="5011"/>
    <cellStyle name="百分比 5 2 4" xfId="3968"/>
    <cellStyle name="百分比 5 2 5" xfId="5008"/>
    <cellStyle name="百分比 5 3" xfId="1261"/>
    <cellStyle name="百分比 5 3 2" xfId="1262"/>
    <cellStyle name="百分比 5 3 2 2" xfId="3973"/>
    <cellStyle name="百分比 5 3 2 3" xfId="5013"/>
    <cellStyle name="百分比 5 3 3" xfId="3972"/>
    <cellStyle name="百分比 5 3 4" xfId="5012"/>
    <cellStyle name="百分比 5 4" xfId="1264"/>
    <cellStyle name="百分比 5 4 2" xfId="3974"/>
    <cellStyle name="百分比 5 4 3" xfId="5014"/>
    <cellStyle name="百分比 5 5" xfId="1266"/>
    <cellStyle name="百分比 5 5 2" xfId="3975"/>
    <cellStyle name="百分比 5 5 3" xfId="5015"/>
    <cellStyle name="百分比 5 6" xfId="3967"/>
    <cellStyle name="百分比 5 7" xfId="4983"/>
    <cellStyle name="百分比 5 8" xfId="5007"/>
    <cellStyle name="百分比 6" xfId="1268"/>
    <cellStyle name="百分比 6 2" xfId="1270"/>
    <cellStyle name="百分比 6 2 2" xfId="1272"/>
    <cellStyle name="百分比 6 2 2 2" xfId="1274"/>
    <cellStyle name="百分比 6 2 2 2 2" xfId="3979"/>
    <cellStyle name="百分比 6 2 2 3" xfId="3978"/>
    <cellStyle name="百分比 6 2 3" xfId="1276"/>
    <cellStyle name="百分比 6 2 3 2" xfId="3980"/>
    <cellStyle name="百分比 6 2 4" xfId="3977"/>
    <cellStyle name="百分比 6 3" xfId="1278"/>
    <cellStyle name="百分比 6 3 2" xfId="1279"/>
    <cellStyle name="百分比 6 3 2 2" xfId="3982"/>
    <cellStyle name="百分比 6 3 3" xfId="3981"/>
    <cellStyle name="百分比 6 4" xfId="1281"/>
    <cellStyle name="百分比 6 4 2" xfId="3983"/>
    <cellStyle name="百分比 6 5" xfId="3976"/>
    <cellStyle name="百分比 7" xfId="1282"/>
    <cellStyle name="百分比 7 2" xfId="1283"/>
    <cellStyle name="百分比 7 2 2" xfId="1284"/>
    <cellStyle name="百分比 7 2 2 2" xfId="1285"/>
    <cellStyle name="百分比 7 2 2 2 2" xfId="3987"/>
    <cellStyle name="百分比 7 2 2 2 3" xfId="5019"/>
    <cellStyle name="百分比 7 2 2 3" xfId="3986"/>
    <cellStyle name="百分比 7 2 2 4" xfId="5018"/>
    <cellStyle name="百分比 7 2 3" xfId="1286"/>
    <cellStyle name="百分比 7 2 3 2" xfId="3988"/>
    <cellStyle name="百分比 7 2 3 3" xfId="5020"/>
    <cellStyle name="百分比 7 2 4" xfId="3985"/>
    <cellStyle name="百分比 7 2 5" xfId="5017"/>
    <cellStyle name="百分比 7 3" xfId="1287"/>
    <cellStyle name="百分比 7 3 2" xfId="1288"/>
    <cellStyle name="百分比 7 3 2 2" xfId="3990"/>
    <cellStyle name="百分比 7 3 2 3" xfId="5022"/>
    <cellStyle name="百分比 7 3 3" xfId="3989"/>
    <cellStyle name="百分比 7 3 4" xfId="5021"/>
    <cellStyle name="百分比 7 4" xfId="1289"/>
    <cellStyle name="百分比 7 4 2" xfId="3991"/>
    <cellStyle name="百分比 7 4 3" xfId="5023"/>
    <cellStyle name="百分比 7 5" xfId="3984"/>
    <cellStyle name="百分比 7 6" xfId="5016"/>
    <cellStyle name="百分比 8" xfId="2719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2"/>
    <cellStyle name="标题 1 2 4" xfId="1303"/>
    <cellStyle name="标题 1 2 4 2" xfId="1304"/>
    <cellStyle name="标题 1 2 5" xfId="1305"/>
    <cellStyle name="标题 1 2_2015财政决算公开" xfId="3992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3"/>
    <cellStyle name="标题 10" xfId="2807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3"/>
    <cellStyle name="标题 2 2 4" xfId="548"/>
    <cellStyle name="标题 2 2 4 2" xfId="1344"/>
    <cellStyle name="标题 2 2 5" xfId="551"/>
    <cellStyle name="标题 2 2_2015财政决算公开" xfId="3993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4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4"/>
    <cellStyle name="标题 3 2 4" xfId="1377"/>
    <cellStyle name="标题 3 2 4 2" xfId="1378"/>
    <cellStyle name="标题 3 2 5" xfId="1379"/>
    <cellStyle name="标题 3 2_2015财政决算公开" xfId="3994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5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5"/>
    <cellStyle name="标题 4 2 4" xfId="1417"/>
    <cellStyle name="标题 4 2 4 2" xfId="1420"/>
    <cellStyle name="标题 4 2 5" xfId="1422"/>
    <cellStyle name="标题 4 2_2015财政决算公开" xfId="3995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9"/>
    <cellStyle name="标题 5 2 2 2 3" xfId="3998"/>
    <cellStyle name="标题 5 2 2 2_2015财政决算公开" xfId="4000"/>
    <cellStyle name="标题 5 2 2 3" xfId="1253"/>
    <cellStyle name="标题 5 2 2 3 2" xfId="4001"/>
    <cellStyle name="标题 5 2 2 4" xfId="2539"/>
    <cellStyle name="标题 5 2 2 5" xfId="3997"/>
    <cellStyle name="标题 5 2 2_2015财政决算公开" xfId="4002"/>
    <cellStyle name="标题 5 2 3" xfId="1447"/>
    <cellStyle name="标题 5 2 3 2" xfId="1449"/>
    <cellStyle name="标题 5 2 3 2 2" xfId="4004"/>
    <cellStyle name="标题 5 2 3 3" xfId="2540"/>
    <cellStyle name="标题 5 2 3 4" xfId="4003"/>
    <cellStyle name="标题 5 2 3_2015财政决算公开" xfId="4005"/>
    <cellStyle name="标题 5 2 4" xfId="1450"/>
    <cellStyle name="标题 5 2 4 2" xfId="4006"/>
    <cellStyle name="标题 5 2 5" xfId="2538"/>
    <cellStyle name="标题 5 2 6" xfId="3996"/>
    <cellStyle name="标题 5 2_2015财政决算公开" xfId="4007"/>
    <cellStyle name="标题 5 3" xfId="1451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1"/>
    <cellStyle name="标题 5 3 5" xfId="4008"/>
    <cellStyle name="标题 5 3_2015财政决算公开" xfId="4013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7"/>
    <cellStyle name="标题 5_2015财政决算公开" xfId="4014"/>
    <cellStyle name="标题 6" xfId="1455"/>
    <cellStyle name="标题 6 2" xfId="2542"/>
    <cellStyle name="标题 7" xfId="1456"/>
    <cellStyle name="标题 7 2" xfId="1457"/>
    <cellStyle name="标题 8" xfId="1458"/>
    <cellStyle name="标题 9" xfId="2531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5"/>
    <cellStyle name="差 2 2 2 3" xfId="2546"/>
    <cellStyle name="差 2 2 3" xfId="279"/>
    <cellStyle name="差 2 2 3 2" xfId="2547"/>
    <cellStyle name="差 2 2 4" xfId="2545"/>
    <cellStyle name="差 2 3" xfId="1482"/>
    <cellStyle name="差 2 3 2" xfId="230"/>
    <cellStyle name="差 2 3 2 2" xfId="4016"/>
    <cellStyle name="差 2 3 3" xfId="2548"/>
    <cellStyle name="差 2 4" xfId="1483"/>
    <cellStyle name="差 2 4 2" xfId="4017"/>
    <cellStyle name="差 2 5" xfId="2544"/>
    <cellStyle name="差 2_2015财政决算公开" xfId="4018"/>
    <cellStyle name="差 3" xfId="1485"/>
    <cellStyle name="差 3 2" xfId="1487"/>
    <cellStyle name="差 3 2 2" xfId="485"/>
    <cellStyle name="差 3 2 2 2" xfId="122"/>
    <cellStyle name="差 3 2 2 2 2" xfId="4021"/>
    <cellStyle name="差 3 2 2 3" xfId="4020"/>
    <cellStyle name="差 3 2 3" xfId="323"/>
    <cellStyle name="差 3 2 3 2" xfId="4022"/>
    <cellStyle name="差 3 2 4" xfId="4019"/>
    <cellStyle name="差 3 3" xfId="1489"/>
    <cellStyle name="差 3 3 2" xfId="1490"/>
    <cellStyle name="差 3 3 2 2" xfId="4024"/>
    <cellStyle name="差 3 3 3" xfId="4023"/>
    <cellStyle name="差 3 4" xfId="1491"/>
    <cellStyle name="差 3 4 2" xfId="4025"/>
    <cellStyle name="差 3 5" xfId="2549"/>
    <cellStyle name="差 4" xfId="1493"/>
    <cellStyle name="差 4 2" xfId="1494"/>
    <cellStyle name="差 4 2 2" xfId="525"/>
    <cellStyle name="差 4 2 2 2" xfId="4028"/>
    <cellStyle name="差 4 2 3" xfId="4027"/>
    <cellStyle name="差 4 3" xfId="1495"/>
    <cellStyle name="差 4 3 2" xfId="4029"/>
    <cellStyle name="差 4 4" xfId="4026"/>
    <cellStyle name="差 5" xfId="1496"/>
    <cellStyle name="差 5 2" xfId="1497"/>
    <cellStyle name="差 5 2 2" xfId="1498"/>
    <cellStyle name="差 5 2 2 2" xfId="4032"/>
    <cellStyle name="差 5 2 3" xfId="4031"/>
    <cellStyle name="差 5 3" xfId="1499"/>
    <cellStyle name="差 5 3 2" xfId="4033"/>
    <cellStyle name="差 5 4" xfId="4030"/>
    <cellStyle name="差 6" xfId="1500"/>
    <cellStyle name="差 6 2" xfId="1501"/>
    <cellStyle name="差 6 2 2" xfId="4035"/>
    <cellStyle name="差 6 3" xfId="4034"/>
    <cellStyle name="差 7" xfId="1002"/>
    <cellStyle name="差 7 2" xfId="4036"/>
    <cellStyle name="差 8" xfId="2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0"/>
    <cellStyle name="常规 10 2 2 3" xfId="4039"/>
    <cellStyle name="常规 10 2 2_2015财政决算公开" xfId="4041"/>
    <cellStyle name="常规 10 2 3" xfId="1507"/>
    <cellStyle name="常规 10 2 3 2" xfId="4042"/>
    <cellStyle name="常规 10 2 4" xfId="4038"/>
    <cellStyle name="常规 10 2_2015财政决算公开" xfId="4043"/>
    <cellStyle name="常规 10 3" xfId="1508"/>
    <cellStyle name="常规 10 3 2" xfId="1509"/>
    <cellStyle name="常规 10 3 2 2" xfId="4045"/>
    <cellStyle name="常规 10 3 3" xfId="4044"/>
    <cellStyle name="常规 10 3_2015财政决算公开" xfId="4046"/>
    <cellStyle name="常规 10 4" xfId="1511"/>
    <cellStyle name="常规 10 4 2" xfId="4047"/>
    <cellStyle name="常规 10 5" xfId="2555"/>
    <cellStyle name="常规 10 6" xfId="4037"/>
    <cellStyle name="常规 10_2015财政决算公开" xfId="4048"/>
    <cellStyle name="常规 11" xfId="1512"/>
    <cellStyle name="常规 11 2" xfId="130"/>
    <cellStyle name="常规 11 2 2" xfId="135"/>
    <cellStyle name="常规 11 2 2 2" xfId="1513"/>
    <cellStyle name="常规 11 2 2 2 2" xfId="4052"/>
    <cellStyle name="常规 11 2 2 3" xfId="4051"/>
    <cellStyle name="常规 11 2 3" xfId="137"/>
    <cellStyle name="常规 11 2 3 2" xfId="4053"/>
    <cellStyle name="常规 11 2 4" xfId="2557"/>
    <cellStyle name="常规 11 2 5" xfId="4050"/>
    <cellStyle name="常规 11 3" xfId="140"/>
    <cellStyle name="常规 11 3 2" xfId="143"/>
    <cellStyle name="常规 11 3 2 2" xfId="4055"/>
    <cellStyle name="常规 11 3 3" xfId="2558"/>
    <cellStyle name="常规 11 3 4" xfId="4054"/>
    <cellStyle name="常规 11 4" xfId="150"/>
    <cellStyle name="常规 11 4 2" xfId="4056"/>
    <cellStyle name="常规 11 5" xfId="2556"/>
    <cellStyle name="常规 11 6" xfId="4049"/>
    <cellStyle name="常规 11_报 预算   行政政法处(1)" xfId="2559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1"/>
    <cellStyle name="常规 12 2 2 2 3" xfId="4060"/>
    <cellStyle name="常规 12 2 2 2_2015财政决算公开" xfId="4062"/>
    <cellStyle name="常规 12 2 2 3" xfId="1518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9"/>
    <cellStyle name="常规 12 2 3 2 2" xfId="4067"/>
    <cellStyle name="常规 12 2 3 3" xfId="4066"/>
    <cellStyle name="常规 12 2 3_2015财政决算公开" xfId="4068"/>
    <cellStyle name="常规 12 2 4" xfId="1520"/>
    <cellStyle name="常规 12 2 4 2" xfId="4069"/>
    <cellStyle name="常规 12 2 5" xfId="4058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1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_2015财政决算公开" xfId="4079"/>
    <cellStyle name="常规 13" xfId="1523"/>
    <cellStyle name="常规 13 2" xfId="284"/>
    <cellStyle name="常规 13 2 2" xfId="286"/>
    <cellStyle name="常规 13 2 2 2" xfId="1525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6"/>
    <cellStyle name="常规 14 2" xfId="1527"/>
    <cellStyle name="常规 14 2 2" xfId="4094"/>
    <cellStyle name="常规 14 3" xfId="1528"/>
    <cellStyle name="常规 14 3 2" xfId="4095"/>
    <cellStyle name="常规 14 4" xfId="1529"/>
    <cellStyle name="常规 14 4 2" xfId="4096"/>
    <cellStyle name="常规 14 5" xfId="1112"/>
    <cellStyle name="常规 14 6" xfId="1530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1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4"/>
    <cellStyle name="常规 17 2 2" xfId="4107"/>
    <cellStyle name="常规 17 3" xfId="4106"/>
    <cellStyle name="常规 17_2015财政决算公开" xfId="4108"/>
    <cellStyle name="常规 18" xfId="1537"/>
    <cellStyle name="常规 18 2" xfId="1539"/>
    <cellStyle name="常规 18 2 2" xfId="4110"/>
    <cellStyle name="常规 18 3" xfId="4109"/>
    <cellStyle name="常规 18_2015财政决算公开" xfId="4111"/>
    <cellStyle name="常规 19" xfId="1541"/>
    <cellStyle name="常规 19 2" xfId="1543"/>
    <cellStyle name="常规 19 2 2" xfId="4113"/>
    <cellStyle name="常规 19 3" xfId="4112"/>
    <cellStyle name="常规 19_2015财政决算公开" xfId="4114"/>
    <cellStyle name="常规 2" xfId="1544"/>
    <cellStyle name="常规 2 10" xfId="4973"/>
    <cellStyle name="常规 2 11" xfId="4977"/>
    <cellStyle name="常规 2 2" xfId="1192"/>
    <cellStyle name="常规 2 2 10" xfId="1546"/>
    <cellStyle name="常规 2 2 11" xfId="2565"/>
    <cellStyle name="常规 2 2 2" xfId="1548"/>
    <cellStyle name="常规 2 2 2 10" xfId="2566"/>
    <cellStyle name="常规 2 2 2 2" xfId="1549"/>
    <cellStyle name="常规 2 2 2 2 2" xfId="1550"/>
    <cellStyle name="常规 2 2 2 2 2 2" xfId="1551"/>
    <cellStyle name="常规 2 2 2 2 2 2 2" xfId="4115"/>
    <cellStyle name="常规 2 2 2 2 2 3" xfId="1552"/>
    <cellStyle name="常规 2 2 2 2 2 3 2" xfId="4116"/>
    <cellStyle name="常规 2 2 2 2 2 4" xfId="1553"/>
    <cellStyle name="常规 2 2 2 2 2 4 2" xfId="4117"/>
    <cellStyle name="常规 2 2 2 2 2 5" xfId="2568"/>
    <cellStyle name="常规 2 2 2 2 2_2015财政决算公开" xfId="4118"/>
    <cellStyle name="常规 2 2 2 2 3" xfId="1554"/>
    <cellStyle name="常规 2 2 2 2 3 2" xfId="1556"/>
    <cellStyle name="常规 2 2 2 2 3 2 2" xfId="4119"/>
    <cellStyle name="常规 2 2 2 2 3 3" xfId="1557"/>
    <cellStyle name="常规 2 2 2 2 3 3 2" xfId="4120"/>
    <cellStyle name="常规 2 2 2 2 3 4" xfId="2569"/>
    <cellStyle name="常规 2 2 2 2 3_2015财政决算公开" xfId="4121"/>
    <cellStyle name="常规 2 2 2 2 4" xfId="1558"/>
    <cellStyle name="常规 2 2 2 2 4 2" xfId="1559"/>
    <cellStyle name="常规 2 2 2 2 4 2 2" xfId="4123"/>
    <cellStyle name="常规 2 2 2 2 4 3" xfId="1560"/>
    <cellStyle name="常规 2 2 2 2 4 3 2" xfId="4124"/>
    <cellStyle name="常规 2 2 2 2 4 4" xfId="1561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2"/>
    <cellStyle name="常规 2 2 2 2 6 2" xfId="4128"/>
    <cellStyle name="常规 2 2 2 2 7" xfId="1563"/>
    <cellStyle name="常规 2 2 2 2 8" xfId="2567"/>
    <cellStyle name="常规 2 2 2 2_2015财政决算公开" xfId="4129"/>
    <cellStyle name="常规 2 2 2 3" xfId="1564"/>
    <cellStyle name="常规 2 2 2 3 2" xfId="1565"/>
    <cellStyle name="常规 2 2 2 3 2 2" xfId="4130"/>
    <cellStyle name="常规 2 2 2 3 3" xfId="1566"/>
    <cellStyle name="常规 2 2 2 3 3 2" xfId="4131"/>
    <cellStyle name="常规 2 2 2 3 4" xfId="1567"/>
    <cellStyle name="常规 2 2 2 3 4 2" xfId="4132"/>
    <cellStyle name="常规 2 2 2 3 5" xfId="2570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9"/>
    <cellStyle name="常规 2 2 2 4 3 2" xfId="4135"/>
    <cellStyle name="常规 2 2 2 4 4" xfId="1571"/>
    <cellStyle name="常规 2 2 2 4 4 2" xfId="4136"/>
    <cellStyle name="常规 2 2 2 4 5" xfId="2571"/>
    <cellStyle name="常规 2 2 2 4_2015财政决算公开" xfId="4137"/>
    <cellStyle name="常规 2 2 2 5" xfId="823"/>
    <cellStyle name="常规 2 2 2 5 2" xfId="1573"/>
    <cellStyle name="常规 2 2 2 5 2 2" xfId="4139"/>
    <cellStyle name="常规 2 2 2 5 3" xfId="1575"/>
    <cellStyle name="常规 2 2 2 5 3 2" xfId="4140"/>
    <cellStyle name="常规 2 2 2 5 4" xfId="4138"/>
    <cellStyle name="常规 2 2 2 5_2015财政决算公开" xfId="4141"/>
    <cellStyle name="常规 2 2 2 6" xfId="1578"/>
    <cellStyle name="常规 2 2 2 6 2" xfId="1580"/>
    <cellStyle name="常规 2 2 2 6 2 2" xfId="4143"/>
    <cellStyle name="常规 2 2 2 6 3" xfId="1582"/>
    <cellStyle name="常规 2 2 2 6 3 2" xfId="4144"/>
    <cellStyle name="常规 2 2 2 6 4" xfId="1584"/>
    <cellStyle name="常规 2 2 2 6 4 2" xfId="4145"/>
    <cellStyle name="常规 2 2 2 6 5" xfId="4142"/>
    <cellStyle name="常规 2 2 2 6_2015财政决算公开" xfId="4146"/>
    <cellStyle name="常规 2 2 2 7" xfId="1587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8"/>
    <cellStyle name="常规 2 2 3 2" xfId="1589"/>
    <cellStyle name="常规 2 2 3 2 2" xfId="1591"/>
    <cellStyle name="常规 2 2 3 2 2 2" xfId="2574"/>
    <cellStyle name="常规 2 2 3 2 3" xfId="1593"/>
    <cellStyle name="常规 2 2 3 2 3 2" xfId="2575"/>
    <cellStyle name="常规 2 2 3 2 4" xfId="1595"/>
    <cellStyle name="常规 2 2 3 2 4 2" xfId="4150"/>
    <cellStyle name="常规 2 2 3 2 5" xfId="2573"/>
    <cellStyle name="常规 2 2 3 3" xfId="1596"/>
    <cellStyle name="常规 2 2 3 3 2" xfId="1598"/>
    <cellStyle name="常规 2 2 3 3 2 2" xfId="4151"/>
    <cellStyle name="常规 2 2 3 3 3" xfId="1599"/>
    <cellStyle name="常规 2 2 3 3 3 2" xfId="4152"/>
    <cellStyle name="常规 2 2 3 3 4" xfId="2576"/>
    <cellStyle name="常规 2 2 3 4" xfId="826"/>
    <cellStyle name="常规 2 2 3 4 2" xfId="1600"/>
    <cellStyle name="常规 2 2 3 4 2 2" xfId="4153"/>
    <cellStyle name="常规 2 2 3 4 3" xfId="1601"/>
    <cellStyle name="常规 2 2 3 4 3 2" xfId="4154"/>
    <cellStyle name="常规 2 2 3 4 4" xfId="735"/>
    <cellStyle name="常规 2 2 3 4 4 2" xfId="4155"/>
    <cellStyle name="常规 2 2 3 4 5" xfId="2577"/>
    <cellStyle name="常规 2 2 3 5" xfId="1602"/>
    <cellStyle name="常规 2 2 3 5 2" xfId="4156"/>
    <cellStyle name="常规 2 2 3 6" xfId="1603"/>
    <cellStyle name="常规 2 2 3 6 2" xfId="4157"/>
    <cellStyle name="常规 2 2 3 7" xfId="1604"/>
    <cellStyle name="常规 2 2 3 8" xfId="2572"/>
    <cellStyle name="常规 2 2 4" xfId="1605"/>
    <cellStyle name="常规 2 2 4 2" xfId="1606"/>
    <cellStyle name="常规 2 2 4 2 2" xfId="2579"/>
    <cellStyle name="常规 2 2 4 3" xfId="1607"/>
    <cellStyle name="常规 2 2 4 3 2" xfId="2580"/>
    <cellStyle name="常规 2 2 4 4" xfId="1608"/>
    <cellStyle name="常规 2 2 4 4 2" xfId="4158"/>
    <cellStyle name="常规 2 2 4 5" xfId="2578"/>
    <cellStyle name="常规 2 2 5" xfId="1609"/>
    <cellStyle name="常规 2 2 5 2" xfId="1610"/>
    <cellStyle name="常规 2 2 5 2 2" xfId="4159"/>
    <cellStyle name="常规 2 2 5 3" xfId="1611"/>
    <cellStyle name="常规 2 2 5 3 2" xfId="4160"/>
    <cellStyle name="常规 2 2 5 4" xfId="1612"/>
    <cellStyle name="常规 2 2 5 4 2" xfId="4161"/>
    <cellStyle name="常规 2 2 5 5" xfId="2581"/>
    <cellStyle name="常规 2 2 6" xfId="1235"/>
    <cellStyle name="常规 2 2 6 2" xfId="1237"/>
    <cellStyle name="常规 2 2 6 2 2" xfId="4163"/>
    <cellStyle name="常规 2 2 6 3" xfId="1240"/>
    <cellStyle name="常规 2 2 6 3 2" xfId="4164"/>
    <cellStyle name="常规 2 2 6 4" xfId="4162"/>
    <cellStyle name="常规 2 2 7" xfId="1242"/>
    <cellStyle name="常规 2 2 7 2" xfId="1245"/>
    <cellStyle name="常规 2 2 7 2 2" xfId="4166"/>
    <cellStyle name="常规 2 2 7 3" xfId="1614"/>
    <cellStyle name="常规 2 2 7 3 2" xfId="4167"/>
    <cellStyle name="常规 2 2 7 4" xfId="591"/>
    <cellStyle name="常规 2 2 7 4 2" xfId="4168"/>
    <cellStyle name="常规 2 2 7 5" xfId="4165"/>
    <cellStyle name="常规 2 2 8" xfId="1247"/>
    <cellStyle name="常规 2 2 8 2" xfId="4169"/>
    <cellStyle name="常规 2 2 9" xfId="1615"/>
    <cellStyle name="常规 2 2 9 2" xfId="4170"/>
    <cellStyle name="常规 2 2_2015财政决算公开" xfId="4171"/>
    <cellStyle name="常规 2 3" xfId="1616"/>
    <cellStyle name="常规 2 3 10" xfId="2582"/>
    <cellStyle name="常规 2 3 11" xfId="4172"/>
    <cellStyle name="常规 2 3 2" xfId="1617"/>
    <cellStyle name="常规 2 3 2 2" xfId="1618"/>
    <cellStyle name="常规 2 3 2 2 2" xfId="1619"/>
    <cellStyle name="常规 2 3 2 2 2 2" xfId="4175"/>
    <cellStyle name="常规 2 3 2 2 3" xfId="1620"/>
    <cellStyle name="常规 2 3 2 2 3 2" xfId="4176"/>
    <cellStyle name="常规 2 3 2 2 4" xfId="1622"/>
    <cellStyle name="常规 2 3 2 2 4 2" xfId="4177"/>
    <cellStyle name="常规 2 3 2 2 5" xfId="1623"/>
    <cellStyle name="常规 2 3 2 2 5 2" xfId="4178"/>
    <cellStyle name="常规 2 3 2 2 6" xfId="2584"/>
    <cellStyle name="常规 2 3 2 2 7" xfId="4174"/>
    <cellStyle name="常规 2 3 2 3" xfId="1624"/>
    <cellStyle name="常规 2 3 2 3 2" xfId="1625"/>
    <cellStyle name="常规 2 3 2 3 2 2" xfId="4180"/>
    <cellStyle name="常规 2 3 2 3 3" xfId="1626"/>
    <cellStyle name="常规 2 3 2 3 3 2" xfId="4181"/>
    <cellStyle name="常规 2 3 2 3 4" xfId="2585"/>
    <cellStyle name="常规 2 3 2 3 5" xfId="4179"/>
    <cellStyle name="常规 2 3 2 4" xfId="836"/>
    <cellStyle name="常规 2 3 2 4 2" xfId="1627"/>
    <cellStyle name="常规 2 3 2 4 2 2" xfId="4183"/>
    <cellStyle name="常规 2 3 2 4 3" xfId="1628"/>
    <cellStyle name="常规 2 3 2 4 3 2" xfId="4184"/>
    <cellStyle name="常规 2 3 2 4 4" xfId="1629"/>
    <cellStyle name="常规 2 3 2 4 4 2" xfId="4185"/>
    <cellStyle name="常规 2 3 2 4 5" xfId="4182"/>
    <cellStyle name="常规 2 3 2 5" xfId="1630"/>
    <cellStyle name="常规 2 3 2 5 2" xfId="4186"/>
    <cellStyle name="常规 2 3 2 6" xfId="1631"/>
    <cellStyle name="常规 2 3 2 6 2" xfId="4187"/>
    <cellStyle name="常规 2 3 2 7" xfId="1632"/>
    <cellStyle name="常规 2 3 2 7 2" xfId="4188"/>
    <cellStyle name="常规 2 3 2 8" xfId="2583"/>
    <cellStyle name="常规 2 3 2 9" xfId="4173"/>
    <cellStyle name="常规 2 3 3" xfId="1633"/>
    <cellStyle name="常规 2 3 3 2" xfId="1634"/>
    <cellStyle name="常规 2 3 3 2 2" xfId="4190"/>
    <cellStyle name="常规 2 3 3 3" xfId="1635"/>
    <cellStyle name="常规 2 3 3 3 2" xfId="4191"/>
    <cellStyle name="常规 2 3 3 4" xfId="1636"/>
    <cellStyle name="常规 2 3 3 4 2" xfId="4192"/>
    <cellStyle name="常规 2 3 3 5" xfId="1637"/>
    <cellStyle name="常规 2 3 3 5 2" xfId="4193"/>
    <cellStyle name="常规 2 3 3 6" xfId="2586"/>
    <cellStyle name="常规 2 3 3 7" xfId="4189"/>
    <cellStyle name="常规 2 3 4" xfId="1638"/>
    <cellStyle name="常规 2 3 4 2" xfId="1639"/>
    <cellStyle name="常规 2 3 4 2 2" xfId="4195"/>
    <cellStyle name="常规 2 3 4 3" xfId="1640"/>
    <cellStyle name="常规 2 3 4 3 2" xfId="4196"/>
    <cellStyle name="常规 2 3 4 4" xfId="1641"/>
    <cellStyle name="常规 2 3 4 4 2" xfId="4197"/>
    <cellStyle name="常规 2 3 4 5" xfId="2587"/>
    <cellStyle name="常规 2 3 4 6" xfId="4194"/>
    <cellStyle name="常规 2 3 5" xfId="1443"/>
    <cellStyle name="常规 2 3 5 2" xfId="1445"/>
    <cellStyle name="常规 2 3 5 2 2" xfId="4199"/>
    <cellStyle name="常规 2 3 5 3" xfId="1642"/>
    <cellStyle name="常规 2 3 5 3 2" xfId="4200"/>
    <cellStyle name="常规 2 3 5 4" xfId="4198"/>
    <cellStyle name="常规 2 3 6" xfId="1252"/>
    <cellStyle name="常规 2 3 6 2" xfId="1255"/>
    <cellStyle name="常规 2 3 6 2 2" xfId="4202"/>
    <cellStyle name="常规 2 3 6 3" xfId="1258"/>
    <cellStyle name="常规 2 3 6 3 2" xfId="4203"/>
    <cellStyle name="常规 2 3 6 4" xfId="546"/>
    <cellStyle name="常规 2 3 6 4 2" xfId="4204"/>
    <cellStyle name="常规 2 3 6 5" xfId="4201"/>
    <cellStyle name="常规 2 3 7" xfId="1260"/>
    <cellStyle name="常规 2 3 7 2" xfId="4205"/>
    <cellStyle name="常规 2 3 8" xfId="1263"/>
    <cellStyle name="常规 2 3 8 2" xfId="4206"/>
    <cellStyle name="常规 2 3 9" xfId="1265"/>
    <cellStyle name="常规 2 3 9 2" xfId="4207"/>
    <cellStyle name="常规 2 4" xfId="1643"/>
    <cellStyle name="常规 2 4 10" xfId="2588"/>
    <cellStyle name="常规 2 4 10 2" xfId="4209"/>
    <cellStyle name="常规 2 4 11" xfId="4208"/>
    <cellStyle name="常规 2 4 2" xfId="1644"/>
    <cellStyle name="常规 2 4 2 2" xfId="1645"/>
    <cellStyle name="常规 2 4 2 2 2" xfId="1646"/>
    <cellStyle name="常规 2 4 2 2 2 2" xfId="4212"/>
    <cellStyle name="常规 2 4 2 2 3" xfId="1647"/>
    <cellStyle name="常规 2 4 2 2 3 2" xfId="4213"/>
    <cellStyle name="常规 2 4 2 2 4" xfId="1648"/>
    <cellStyle name="常规 2 4 2 2 4 2" xfId="4214"/>
    <cellStyle name="常规 2 4 2 2 5" xfId="1649"/>
    <cellStyle name="常规 2 4 2 2 5 2" xfId="4215"/>
    <cellStyle name="常规 2 4 2 2 6" xfId="2590"/>
    <cellStyle name="常规 2 4 2 2 7" xfId="4211"/>
    <cellStyle name="常规 2 4 2 3" xfId="1651"/>
    <cellStyle name="常规 2 4 2 3 2" xfId="1653"/>
    <cellStyle name="常规 2 4 2 3 2 2" xfId="4217"/>
    <cellStyle name="常规 2 4 2 3 3" xfId="1654"/>
    <cellStyle name="常规 2 4 2 3 3 2" xfId="4218"/>
    <cellStyle name="常规 2 4 2 3 4" xfId="2591"/>
    <cellStyle name="常规 2 4 2 3 5" xfId="4216"/>
    <cellStyle name="常规 2 4 2 4" xfId="1656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7"/>
    <cellStyle name="常规 2 4 2 5 2" xfId="4223"/>
    <cellStyle name="常规 2 4 2 6" xfId="1658"/>
    <cellStyle name="常规 2 4 2 6 2" xfId="4224"/>
    <cellStyle name="常规 2 4 2 7" xfId="1659"/>
    <cellStyle name="常规 2 4 2 7 2" xfId="4225"/>
    <cellStyle name="常规 2 4 2 8" xfId="2589"/>
    <cellStyle name="常规 2 4 2 9" xfId="4210"/>
    <cellStyle name="常规 2 4 3" xfId="737"/>
    <cellStyle name="常规 2 4 3 2" xfId="1660"/>
    <cellStyle name="常规 2 4 3 2 2" xfId="4227"/>
    <cellStyle name="常规 2 4 3 3" xfId="1662"/>
    <cellStyle name="常规 2 4 3 3 2" xfId="4228"/>
    <cellStyle name="常规 2 4 3 4" xfId="1664"/>
    <cellStyle name="常规 2 4 3 4 2" xfId="4229"/>
    <cellStyle name="常规 2 4 3 5" xfId="1547"/>
    <cellStyle name="常规 2 4 3 5 2" xfId="4230"/>
    <cellStyle name="常规 2 4 3 6" xfId="2592"/>
    <cellStyle name="常规 2 4 3 7" xfId="4226"/>
    <cellStyle name="常规 2 4 4" xfId="1665"/>
    <cellStyle name="常规 2 4 4 2" xfId="1666"/>
    <cellStyle name="常规 2 4 4 2 2" xfId="4232"/>
    <cellStyle name="常规 2 4 4 3" xfId="1668"/>
    <cellStyle name="常规 2 4 4 3 2" xfId="4233"/>
    <cellStyle name="常规 2 4 4 4" xfId="1669"/>
    <cellStyle name="常规 2 4 4 4 2" xfId="4234"/>
    <cellStyle name="常规 2 4 4 5" xfId="2593"/>
    <cellStyle name="常规 2 4 4 6" xfId="4231"/>
    <cellStyle name="常规 2 4 5" xfId="1448"/>
    <cellStyle name="常规 2 4 5 2" xfId="1670"/>
    <cellStyle name="常规 2 4 5 2 2" xfId="4236"/>
    <cellStyle name="常规 2 4 5 3" xfId="1671"/>
    <cellStyle name="常规 2 4 5 3 2" xfId="4237"/>
    <cellStyle name="常规 2 4 5 4" xfId="4235"/>
    <cellStyle name="常规 2 4 6" xfId="1269"/>
    <cellStyle name="常规 2 4 6 2" xfId="1271"/>
    <cellStyle name="常规 2 4 6 2 2" xfId="4239"/>
    <cellStyle name="常规 2 4 6 3" xfId="1275"/>
    <cellStyle name="常规 2 4 6 3 2" xfId="4240"/>
    <cellStyle name="常规 2 4 6 4" xfId="609"/>
    <cellStyle name="常规 2 4 6 4 2" xfId="4241"/>
    <cellStyle name="常规 2 4 6 5" xfId="4238"/>
    <cellStyle name="常规 2 4 7" xfId="1277"/>
    <cellStyle name="常规 2 4 7 2" xfId="4242"/>
    <cellStyle name="常规 2 4 8" xfId="1280"/>
    <cellStyle name="常规 2 4 8 2" xfId="4243"/>
    <cellStyle name="常规 2 4 9" xfId="1672"/>
    <cellStyle name="常规 2 4 9 2" xfId="4244"/>
    <cellStyle name="常规 2 5" xfId="1673"/>
    <cellStyle name="常规 2 5 2" xfId="1674"/>
    <cellStyle name="常规 2 5 2 2" xfId="1677"/>
    <cellStyle name="常规 2 5 2 2 2" xfId="2596"/>
    <cellStyle name="常规 2 5 2 2 3" xfId="4247"/>
    <cellStyle name="常规 2 5 2 3" xfId="2597"/>
    <cellStyle name="常规 2 5 2 4" xfId="2595"/>
    <cellStyle name="常规 2 5 2 5" xfId="4246"/>
    <cellStyle name="常规 2 5 3" xfId="1678"/>
    <cellStyle name="常规 2 5 3 2" xfId="2598"/>
    <cellStyle name="常规 2 5 3 3" xfId="4248"/>
    <cellStyle name="常规 2 5 4" xfId="1680"/>
    <cellStyle name="常规 2 5 4 2" xfId="2599"/>
    <cellStyle name="常规 2 5 4 3" xfId="4249"/>
    <cellStyle name="常规 2 5 5" xfId="2594"/>
    <cellStyle name="常规 2 5 6" xfId="4245"/>
    <cellStyle name="常规 2 6" xfId="1681"/>
    <cellStyle name="常规 2 6 2" xfId="1682"/>
    <cellStyle name="常规 2 6 2 2" xfId="2601"/>
    <cellStyle name="常规 2 6 3" xfId="2602"/>
    <cellStyle name="常规 2 6 4" xfId="2600"/>
    <cellStyle name="常规 2 7" xfId="1683"/>
    <cellStyle name="常规 2 7 2" xfId="2603"/>
    <cellStyle name="常规 2 7 3" xfId="4250"/>
    <cellStyle name="常规 2 8" xfId="1686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3"/>
    <cellStyle name="常规 22 2 2" xfId="4256"/>
    <cellStyle name="常规 22 3" xfId="4255"/>
    <cellStyle name="常规 23" xfId="1536"/>
    <cellStyle name="常规 23 2" xfId="1538"/>
    <cellStyle name="常规 23 2 2" xfId="4258"/>
    <cellStyle name="常规 23 3" xfId="4257"/>
    <cellStyle name="常规 24" xfId="1540"/>
    <cellStyle name="常规 24 2" xfId="1542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7"/>
    <cellStyle name="常规 27 2 2" xfId="4266"/>
    <cellStyle name="常规 27 3" xfId="4265"/>
    <cellStyle name="常规 28" xfId="1689"/>
    <cellStyle name="常规 28 2" xfId="1201"/>
    <cellStyle name="常规 28 2 2" xfId="4268"/>
    <cellStyle name="常规 28 3" xfId="4267"/>
    <cellStyle name="常规 29" xfId="1690"/>
    <cellStyle name="常规 29 2" xfId="1691"/>
    <cellStyle name="常规 29 2 2" xfId="4270"/>
    <cellStyle name="常规 29 3" xfId="4269"/>
    <cellStyle name="常规 3" xfId="1694"/>
    <cellStyle name="常规 3 10" xfId="1695"/>
    <cellStyle name="常规 3 11" xfId="2609"/>
    <cellStyle name="常规 3 2" xfId="1697"/>
    <cellStyle name="常规 3 2 2" xfId="1698"/>
    <cellStyle name="常规 3 2 2 2" xfId="1699"/>
    <cellStyle name="常规 3 2 2 2 2" xfId="4271"/>
    <cellStyle name="常规 3 2 2 3" xfId="1701"/>
    <cellStyle name="常规 3 2 2 3 2" xfId="4272"/>
    <cellStyle name="常规 3 2 2 4" xfId="862"/>
    <cellStyle name="常规 3 2 2 4 2" xfId="4273"/>
    <cellStyle name="常规 3 2 2 5" xfId="1702"/>
    <cellStyle name="常规 3 2 2 6" xfId="2611"/>
    <cellStyle name="常规 3 2 2 6 2" xfId="4274"/>
    <cellStyle name="常规 3 2 3" xfId="1703"/>
    <cellStyle name="常规 3 2 3 2" xfId="1704"/>
    <cellStyle name="常规 3 2 3 2 2" xfId="4276"/>
    <cellStyle name="常规 3 2 3 3" xfId="1706"/>
    <cellStyle name="常规 3 2 3 3 2" xfId="4277"/>
    <cellStyle name="常规 3 2 3 4" xfId="2612"/>
    <cellStyle name="常规 3 2 3 5" xfId="4275"/>
    <cellStyle name="常规 3 2 4" xfId="1707"/>
    <cellStyle name="常规 3 2 4 2" xfId="1708"/>
    <cellStyle name="常规 3 2 4 2 2" xfId="4279"/>
    <cellStyle name="常规 3 2 4 3" xfId="1710"/>
    <cellStyle name="常规 3 2 4 3 2" xfId="4280"/>
    <cellStyle name="常规 3 2 4 4" xfId="1711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0"/>
    <cellStyle name="常规 3 2 8 2" xfId="4284"/>
    <cellStyle name="常规 3 3" xfId="1712"/>
    <cellStyle name="常规 3 3 2" xfId="1713"/>
    <cellStyle name="常规 3 3 3" xfId="1714"/>
    <cellStyle name="常规 3 3 4" xfId="1716"/>
    <cellStyle name="常规 3 3 5" xfId="2613"/>
    <cellStyle name="常规 3 4" xfId="1210"/>
    <cellStyle name="常规 3 4 2" xfId="1717"/>
    <cellStyle name="常规 3 4 2 2" xfId="4286"/>
    <cellStyle name="常规 3 4 3" xfId="1718"/>
    <cellStyle name="常规 3 4 3 2" xfId="4287"/>
    <cellStyle name="常规 3 4 4" xfId="2614"/>
    <cellStyle name="常规 3 4 5" xfId="4285"/>
    <cellStyle name="常规 3 5" xfId="1719"/>
    <cellStyle name="常规 3 5 2" xfId="1720"/>
    <cellStyle name="常规 3 5 2 2" xfId="4289"/>
    <cellStyle name="常规 3 5 3" xfId="1721"/>
    <cellStyle name="常规 3 5 3 2" xfId="4290"/>
    <cellStyle name="常规 3 5 4" xfId="2615"/>
    <cellStyle name="常规 3 5 5" xfId="4288"/>
    <cellStyle name="常规 3 6" xfId="1189"/>
    <cellStyle name="常规 3 6 2" xfId="1722"/>
    <cellStyle name="常规 3 6 2 2" xfId="4292"/>
    <cellStyle name="常规 3 6 3" xfId="1723"/>
    <cellStyle name="常规 3 6 3 2" xfId="4293"/>
    <cellStyle name="常规 3 6 4" xfId="2616"/>
    <cellStyle name="常规 3 6 5" xfId="4291"/>
    <cellStyle name="常规 3 7" xfId="1724"/>
    <cellStyle name="常规 3 7 2" xfId="1725"/>
    <cellStyle name="常规 3 7 2 2" xfId="4295"/>
    <cellStyle name="常规 3 7 3" xfId="1726"/>
    <cellStyle name="常规 3 7 3 2" xfId="4296"/>
    <cellStyle name="常规 3 7 4" xfId="4294"/>
    <cellStyle name="常规 3 8" xfId="1728"/>
    <cellStyle name="常规 3 8 2" xfId="4297"/>
    <cellStyle name="常规 3 9" xfId="1729"/>
    <cellStyle name="常规 3 9 2" xfId="4298"/>
    <cellStyle name="常规 3_收入总表2" xfId="2617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8"/>
    <cellStyle name="常规 33 2" xfId="2621"/>
    <cellStyle name="常规 33 3" xfId="4982"/>
    <cellStyle name="常规 33 3 2" xfId="5024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1"/>
    <cellStyle name="常规 4 2" xfId="1732"/>
    <cellStyle name="常规 4 2 10" xfId="2629"/>
    <cellStyle name="常规 4 2 11" xfId="4299"/>
    <cellStyle name="常规 4 2 2" xfId="1734"/>
    <cellStyle name="常规 4 2 2 2" xfId="1736"/>
    <cellStyle name="常规 4 2 2 2 2" xfId="1738"/>
    <cellStyle name="常规 4 2 2 2 2 2" xfId="4302"/>
    <cellStyle name="常规 4 2 2 2 3" xfId="1739"/>
    <cellStyle name="常规 4 2 2 2 3 2" xfId="4303"/>
    <cellStyle name="常规 4 2 2 2 4" xfId="1740"/>
    <cellStyle name="常规 4 2 2 2 4 2" xfId="4304"/>
    <cellStyle name="常规 4 2 2 2 5" xfId="1741"/>
    <cellStyle name="常规 4 2 2 2 5 2" xfId="4305"/>
    <cellStyle name="常规 4 2 2 2 6" xfId="4301"/>
    <cellStyle name="常规 4 2 2 3" xfId="1744"/>
    <cellStyle name="常规 4 2 2 3 2" xfId="1747"/>
    <cellStyle name="常规 4 2 2 3 2 2" xfId="4307"/>
    <cellStyle name="常规 4 2 2 3 3" xfId="1749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50"/>
    <cellStyle name="常规 4 2 2 4 3 2" xfId="4311"/>
    <cellStyle name="常规 4 2 2 4 4" xfId="1751"/>
    <cellStyle name="常规 4 2 2 4 4 2" xfId="4312"/>
    <cellStyle name="常规 4 2 2 4 5" xfId="4309"/>
    <cellStyle name="常规 4 2 2 5" xfId="914"/>
    <cellStyle name="常规 4 2 2 5 2" xfId="4313"/>
    <cellStyle name="常规 4 2 2 6" xfId="1753"/>
    <cellStyle name="常规 4 2 2 6 2" xfId="4314"/>
    <cellStyle name="常规 4 2 2 7" xfId="1755"/>
    <cellStyle name="常规 4 2 2 7 2" xfId="4315"/>
    <cellStyle name="常规 4 2 2 8" xfId="2630"/>
    <cellStyle name="常规 4 2 2 9" xfId="4300"/>
    <cellStyle name="常规 4 2 3" xfId="1757"/>
    <cellStyle name="常规 4 2 3 2" xfId="1759"/>
    <cellStyle name="常规 4 2 3 2 2" xfId="4317"/>
    <cellStyle name="常规 4 2 3 3" xfId="1760"/>
    <cellStyle name="常规 4 2 3 3 2" xfId="4318"/>
    <cellStyle name="常规 4 2 3 4" xfId="918"/>
    <cellStyle name="常规 4 2 3 4 2" xfId="4319"/>
    <cellStyle name="常规 4 2 3 5" xfId="2631"/>
    <cellStyle name="常规 4 2 3 6" xfId="4316"/>
    <cellStyle name="常规 4 2 4" xfId="1762"/>
    <cellStyle name="常规 4 2 4 2" xfId="1764"/>
    <cellStyle name="常规 4 2 4 2 2" xfId="4321"/>
    <cellStyle name="常规 4 2 4 3" xfId="1765"/>
    <cellStyle name="常规 4 2 4 3 2" xfId="4322"/>
    <cellStyle name="常规 4 2 4 4" xfId="1766"/>
    <cellStyle name="常规 4 2 4 4 2" xfId="4323"/>
    <cellStyle name="常规 4 2 4 5" xfId="4320"/>
    <cellStyle name="常规 4 2 5" xfId="1767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1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9"/>
    <cellStyle name="常规 4 2 7 2" xfId="4331"/>
    <cellStyle name="常规 4 2 8" xfId="1771"/>
    <cellStyle name="常规 4 2 8 2" xfId="4332"/>
    <cellStyle name="常规 4 2 9" xfId="1772"/>
    <cellStyle name="常规 4 2 9 2" xfId="4333"/>
    <cellStyle name="常规 4 3" xfId="1773"/>
    <cellStyle name="常规 4 3 2" xfId="1775"/>
    <cellStyle name="常规 4 3 2 2" xfId="4336"/>
    <cellStyle name="常规 4 3 2 3" xfId="4335"/>
    <cellStyle name="常规 4 3 3" xfId="1777"/>
    <cellStyle name="常规 4 3 3 2" xfId="4337"/>
    <cellStyle name="常规 4 3 4" xfId="902"/>
    <cellStyle name="常规 4 3 4 2" xfId="4338"/>
    <cellStyle name="常规 4 3 5" xfId="2632"/>
    <cellStyle name="常规 4 3 6" xfId="4334"/>
    <cellStyle name="常规 4 4" xfId="1733"/>
    <cellStyle name="常规 4 4 2" xfId="2633"/>
    <cellStyle name="常规 4 4 3" xfId="4339"/>
    <cellStyle name="常规 4 5" xfId="1756"/>
    <cellStyle name="常规 4 5 2" xfId="2634"/>
    <cellStyle name="常规 4 5 3" xfId="4340"/>
    <cellStyle name="常规 4 6" xfId="1761"/>
    <cellStyle name="常规 4 6 2" xfId="2635"/>
    <cellStyle name="常规 4 6 3" xfId="4341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78"/>
    <cellStyle name="常规 45" xfId="2642"/>
    <cellStyle name="常规 45 2" xfId="4980"/>
    <cellStyle name="常规 46" xfId="2643"/>
    <cellStyle name="常规 47" xfId="2644"/>
    <cellStyle name="常规 48" xfId="2645"/>
    <cellStyle name="常规 48 2" xfId="4979"/>
    <cellStyle name="常规 48 3" xfId="4974"/>
    <cellStyle name="常规 49" xfId="2392"/>
    <cellStyle name="常规 49 2" xfId="4975"/>
    <cellStyle name="常规 5" xfId="1778"/>
    <cellStyle name="常规 5 10" xfId="2646"/>
    <cellStyle name="常规 5 2" xfId="1779"/>
    <cellStyle name="常规 5 2 2" xfId="1780"/>
    <cellStyle name="常规 5 2 2 2" xfId="1781"/>
    <cellStyle name="常规 5 2 2 2 2" xfId="4342"/>
    <cellStyle name="常规 5 2 2 3" xfId="1782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8"/>
    <cellStyle name="常规 5 2 3" xfId="1783"/>
    <cellStyle name="常规 5 2 3 2" xfId="1784"/>
    <cellStyle name="常规 5 2 3 2 2" xfId="4347"/>
    <cellStyle name="常规 5 2 3 3" xfId="1785"/>
    <cellStyle name="常规 5 2 3 3 2" xfId="4348"/>
    <cellStyle name="常规 5 2 3 4" xfId="2649"/>
    <cellStyle name="常规 5 2 3 5" xfId="4346"/>
    <cellStyle name="常规 5 2 4" xfId="1786"/>
    <cellStyle name="常规 5 2 4 2" xfId="1787"/>
    <cellStyle name="常规 5 2 4 2 2" xfId="4349"/>
    <cellStyle name="常规 5 2 4 3" xfId="1788"/>
    <cellStyle name="常规 5 2 4 3 2" xfId="4350"/>
    <cellStyle name="常规 5 2 4 4" xfId="1790"/>
    <cellStyle name="常规 5 2 4 4 2" xfId="4351"/>
    <cellStyle name="常规 5 2 4 5" xfId="2650"/>
    <cellStyle name="常规 5 2 5" xfId="1791"/>
    <cellStyle name="常规 5 2 5 2" xfId="4352"/>
    <cellStyle name="常规 5 2 6" xfId="1792"/>
    <cellStyle name="常规 5 2 6 2" xfId="4353"/>
    <cellStyle name="常规 5 2 7" xfId="1793"/>
    <cellStyle name="常规 5 2 7 2" xfId="4354"/>
    <cellStyle name="常规 5 2 8" xfId="2647"/>
    <cellStyle name="常规 5 3" xfId="1794"/>
    <cellStyle name="常规 5 3 2" xfId="1795"/>
    <cellStyle name="常规 5 3 2 2" xfId="4355"/>
    <cellStyle name="常规 5 3 3" xfId="1796"/>
    <cellStyle name="常规 5 3 3 2" xfId="4356"/>
    <cellStyle name="常规 5 3 4" xfId="925"/>
    <cellStyle name="常规 5 3 4 2" xfId="4357"/>
    <cellStyle name="常规 5 3 5" xfId="2651"/>
    <cellStyle name="常规 5 4" xfId="1774"/>
    <cellStyle name="常规 5 4 2" xfId="1797"/>
    <cellStyle name="常规 5 4 2 2" xfId="4359"/>
    <cellStyle name="常规 5 4 3" xfId="1798"/>
    <cellStyle name="常规 5 4 3 2" xfId="4360"/>
    <cellStyle name="常规 5 4 4" xfId="931"/>
    <cellStyle name="常规 5 4 4 2" xfId="4361"/>
    <cellStyle name="常规 5 4 5" xfId="2652"/>
    <cellStyle name="常规 5 4 6" xfId="4358"/>
    <cellStyle name="常规 5 5" xfId="1776"/>
    <cellStyle name="常规 5 5 2" xfId="1799"/>
    <cellStyle name="常规 5 5 2 2" xfId="4362"/>
    <cellStyle name="常规 5 5 3" xfId="1800"/>
    <cellStyle name="常规 5 5 3 2" xfId="4363"/>
    <cellStyle name="常规 5 5 4" xfId="2653"/>
    <cellStyle name="常规 5 6" xfId="901"/>
    <cellStyle name="常规 5 6 2" xfId="904"/>
    <cellStyle name="常规 5 6 2 2" xfId="4365"/>
    <cellStyle name="常规 5 6 3" xfId="1801"/>
    <cellStyle name="常规 5 6 3 2" xfId="4366"/>
    <cellStyle name="常规 5 6 4" xfId="1802"/>
    <cellStyle name="常规 5 6 4 2" xfId="4367"/>
    <cellStyle name="常规 5 6 5" xfId="4364"/>
    <cellStyle name="常规 5 7" xfId="906"/>
    <cellStyle name="常规 5 7 2" xfId="4368"/>
    <cellStyle name="常规 5 8" xfId="1804"/>
    <cellStyle name="常规 5 8 2" xfId="4369"/>
    <cellStyle name="常规 5 9" xfId="1806"/>
    <cellStyle name="常规 5 9 2" xfId="4370"/>
    <cellStyle name="常规 50" xfId="2800"/>
    <cellStyle name="常规 50 2" xfId="4976"/>
    <cellStyle name="常规 51" xfId="2801"/>
    <cellStyle name="常规 51 2" xfId="4981"/>
    <cellStyle name="常规 52" xfId="2802"/>
    <cellStyle name="常规 53" xfId="2803"/>
    <cellStyle name="常规 54" xfId="2816"/>
    <cellStyle name="常规 55" xfId="2832"/>
    <cellStyle name="常规 56" xfId="2833"/>
    <cellStyle name="常规 57" xfId="2836"/>
    <cellStyle name="常规 58" xfId="2837"/>
    <cellStyle name="常规 59" xfId="2838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6"/>
    <cellStyle name="常规 6 2 3" xfId="1814"/>
    <cellStyle name="常规 6 2 3 2" xfId="1815"/>
    <cellStyle name="常规 6 2 3 3" xfId="2657"/>
    <cellStyle name="常规 6 2 4" xfId="1816"/>
    <cellStyle name="常规 6 2 5" xfId="2655"/>
    <cellStyle name="常规 6 3" xfId="1817"/>
    <cellStyle name="常规 6 3 2" xfId="1818"/>
    <cellStyle name="常规 6 3 2 2" xfId="1819"/>
    <cellStyle name="常规 6 3 3" xfId="1820"/>
    <cellStyle name="常规 6 3 4" xfId="2658"/>
    <cellStyle name="常规 6 4" xfId="1735"/>
    <cellStyle name="常规 6 4 2" xfId="1737"/>
    <cellStyle name="常规 6 4 3" xfId="2659"/>
    <cellStyle name="常规 6 5" xfId="1743"/>
    <cellStyle name="常规 6 6" xfId="2654"/>
    <cellStyle name="常规 60" xfId="2839"/>
    <cellStyle name="常规 61" xfId="2840"/>
    <cellStyle name="常规 62" xfId="2841"/>
    <cellStyle name="常规 63" xfId="2842"/>
    <cellStyle name="常规 64" xfId="2843"/>
    <cellStyle name="常规 65" xfId="2844"/>
    <cellStyle name="常规 66" xfId="2845"/>
    <cellStyle name="常规 67" xfId="2846"/>
    <cellStyle name="常规 68" xfId="2847"/>
    <cellStyle name="常规 69" xfId="2848"/>
    <cellStyle name="常规 7" xfId="1821"/>
    <cellStyle name="常规 7 2" xfId="1822"/>
    <cellStyle name="常规 7 2 2" xfId="10"/>
    <cellStyle name="常规 7 2 2 2" xfId="47"/>
    <cellStyle name="常规 7 2 2 2 2" xfId="4373"/>
    <cellStyle name="常规 7 2 2 3" xfId="2663"/>
    <cellStyle name="常规 7 2 2 4" xfId="4372"/>
    <cellStyle name="常规 7 2 3" xfId="102"/>
    <cellStyle name="常规 7 2 3 2" xfId="2664"/>
    <cellStyle name="常规 7 2 3 3" xfId="4374"/>
    <cellStyle name="常规 7 2 4" xfId="2662"/>
    <cellStyle name="常规 7 2 5" xfId="4371"/>
    <cellStyle name="常规 7 3" xfId="1823"/>
    <cellStyle name="常规 7 3 2" xfId="112"/>
    <cellStyle name="常规 7 3 2 2" xfId="4376"/>
    <cellStyle name="常规 7 3 3" xfId="2665"/>
    <cellStyle name="常规 7 3 4" xfId="4375"/>
    <cellStyle name="常规 7 4" xfId="1758"/>
    <cellStyle name="常规 7 4 2" xfId="2666"/>
    <cellStyle name="常规 7 4 3" xfId="4377"/>
    <cellStyle name="常规 7 5" xfId="2667"/>
    <cellStyle name="常规 7 6" xfId="2661"/>
    <cellStyle name="常规 70" xfId="2849"/>
    <cellStyle name="常规 71" xfId="2850"/>
    <cellStyle name="常规 72" xfId="2851"/>
    <cellStyle name="常规 73" xfId="4984"/>
    <cellStyle name="常规 74" xfId="4985"/>
    <cellStyle name="常规 75" xfId="4986"/>
    <cellStyle name="常规 76" xfId="4987"/>
    <cellStyle name="常规 77" xfId="4988"/>
    <cellStyle name="常规 78" xfId="4989"/>
    <cellStyle name="常规 79" xfId="4990"/>
    <cellStyle name="常规 8" xfId="1824"/>
    <cellStyle name="常规 8 2" xfId="1826"/>
    <cellStyle name="常规 8 2 2" xfId="117"/>
    <cellStyle name="常规 8 2 2 2" xfId="1827"/>
    <cellStyle name="常规 8 2 2 2 2" xfId="4380"/>
    <cellStyle name="常规 8 2 2 3" xfId="4379"/>
    <cellStyle name="常规 8 2 3" xfId="1829"/>
    <cellStyle name="常规 8 2 3 2" xfId="4381"/>
    <cellStyle name="常规 8 2 4" xfId="2669"/>
    <cellStyle name="常规 8 2 5" xfId="4378"/>
    <cellStyle name="常规 8 3" xfId="978"/>
    <cellStyle name="常规 8 3 2" xfId="1830"/>
    <cellStyle name="常规 8 3 2 2" xfId="4383"/>
    <cellStyle name="常规 8 3 3" xfId="2670"/>
    <cellStyle name="常规 8 3 4" xfId="4382"/>
    <cellStyle name="常规 8 4" xfId="1763"/>
    <cellStyle name="常规 8 4 2" xfId="2671"/>
    <cellStyle name="常规 8 4 3" xfId="4384"/>
    <cellStyle name="常规 8 5" xfId="2672"/>
    <cellStyle name="常规 8 6" xfId="2668"/>
    <cellStyle name="常规 8_报 预算   行政政法处(1)" xfId="2673"/>
    <cellStyle name="常规 80" xfId="4991"/>
    <cellStyle name="常规 81" xfId="5286"/>
    <cellStyle name="常规 82" xfId="5301"/>
    <cellStyle name="常规 83" xfId="5279"/>
    <cellStyle name="常规 84" xfId="5302"/>
    <cellStyle name="常规 85" xfId="5276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常规_2007年云南省向人大报送政府收支预算表格式编制过程表" xfId="2834"/>
    <cellStyle name="超级链接" xfId="1837"/>
    <cellStyle name="超级链接 2" xfId="1838"/>
    <cellStyle name="超级链接 2 2" xfId="1839"/>
    <cellStyle name="超级链接 2 2 2" xfId="1840"/>
    <cellStyle name="超级链接 2 2 2 2" xfId="1459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5"/>
    <cellStyle name="好 2 2 2 3" xfId="2678"/>
    <cellStyle name="好 2 2 3" xfId="1853"/>
    <cellStyle name="好 2 2 3 2" xfId="2679"/>
    <cellStyle name="好 2 2 4" xfId="2677"/>
    <cellStyle name="好 2 3" xfId="851"/>
    <cellStyle name="好 2 3 2" xfId="853"/>
    <cellStyle name="好 2 3 2 2" xfId="4386"/>
    <cellStyle name="好 2 3 3" xfId="2680"/>
    <cellStyle name="好 2 4" xfId="865"/>
    <cellStyle name="好 2 4 2" xfId="4387"/>
    <cellStyle name="好 2 5" xfId="2676"/>
    <cellStyle name="好 3" xfId="1854"/>
    <cellStyle name="好 3 2" xfId="1855"/>
    <cellStyle name="好 3 2 2" xfId="1856"/>
    <cellStyle name="好 3 2 2 2" xfId="1715"/>
    <cellStyle name="好 3 2 2 2 2" xfId="4390"/>
    <cellStyle name="好 3 2 2 3" xfId="4389"/>
    <cellStyle name="好 3 2 3" xfId="1857"/>
    <cellStyle name="好 3 2 3 2" xfId="4391"/>
    <cellStyle name="好 3 2 4" xfId="4388"/>
    <cellStyle name="好 3 3" xfId="897"/>
    <cellStyle name="好 3 3 2" xfId="899"/>
    <cellStyle name="好 3 3 2 2" xfId="4393"/>
    <cellStyle name="好 3 3 3" xfId="4392"/>
    <cellStyle name="好 3 4" xfId="922"/>
    <cellStyle name="好 3 4 2" xfId="4394"/>
    <cellStyle name="好 3 5" xfId="2681"/>
    <cellStyle name="好 4" xfId="1858"/>
    <cellStyle name="好 4 2" xfId="1514"/>
    <cellStyle name="好 4 2 2" xfId="193"/>
    <cellStyle name="好 4 2 2 2" xfId="4397"/>
    <cellStyle name="好 4 2 3" xfId="4396"/>
    <cellStyle name="好 4 3" xfId="1522"/>
    <cellStyle name="好 4 3 2" xfId="4398"/>
    <cellStyle name="好 4 4" xfId="4395"/>
    <cellStyle name="好 5" xfId="1363"/>
    <cellStyle name="好 5 2" xfId="1366"/>
    <cellStyle name="好 5 2 2" xfId="394"/>
    <cellStyle name="好 5 2 2 2" xfId="4401"/>
    <cellStyle name="好 5 2 3" xfId="4400"/>
    <cellStyle name="好 5 3" xfId="1369"/>
    <cellStyle name="好 5 3 2" xfId="4402"/>
    <cellStyle name="好 5 4" xfId="4399"/>
    <cellStyle name="好 6" xfId="1371"/>
    <cellStyle name="好 6 2" xfId="1373"/>
    <cellStyle name="好 6 2 2" xfId="4404"/>
    <cellStyle name="好 6 3" xfId="4403"/>
    <cellStyle name="好 7" xfId="1376"/>
    <cellStyle name="好 7 2" xfId="4405"/>
    <cellStyle name="好 8" xfId="2675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0"/>
    <cellStyle name="汇总 2" xfId="1871"/>
    <cellStyle name="汇总 2 2" xfId="1872"/>
    <cellStyle name="汇总 2 2 2" xfId="1873"/>
    <cellStyle name="汇总 2 2 2 2" xfId="1874"/>
    <cellStyle name="汇总 2 2 3" xfId="1876"/>
    <cellStyle name="汇总 2 3" xfId="1877"/>
    <cellStyle name="汇总 2 3 2" xfId="1879"/>
    <cellStyle name="汇总 2 3 2 2" xfId="1881"/>
    <cellStyle name="汇总 2 3 3" xfId="1884"/>
    <cellStyle name="汇总 2 3 4" xfId="2690"/>
    <cellStyle name="汇总 2 4" xfId="691"/>
    <cellStyle name="汇总 2 4 2" xfId="1887"/>
    <cellStyle name="汇总 2 5" xfId="1888"/>
    <cellStyle name="汇总 3" xfId="1244"/>
    <cellStyle name="汇总 3 2" xfId="1889"/>
    <cellStyle name="汇总 3 2 2" xfId="1890"/>
    <cellStyle name="汇总 3 2 2 2" xfId="1891"/>
    <cellStyle name="汇总 3 2 3" xfId="1893"/>
    <cellStyle name="汇总 3 3" xfId="1894"/>
    <cellStyle name="汇总 3 3 2" xfId="1896"/>
    <cellStyle name="汇总 3 4" xfId="1897"/>
    <cellStyle name="汇总 4" xfId="1613"/>
    <cellStyle name="汇总 4 2" xfId="1898"/>
    <cellStyle name="汇总 4 2 2" xfId="1899"/>
    <cellStyle name="汇总 4 3" xfId="1900"/>
    <cellStyle name="汇总 5" xfId="590"/>
    <cellStyle name="汇总 5 2" xfId="593"/>
    <cellStyle name="汇总 5 2 2" xfId="20"/>
    <cellStyle name="汇总 5 3" xfId="1901"/>
    <cellStyle name="汇总 6" xfId="595"/>
    <cellStyle name="汇总 6 2" xfId="1506"/>
    <cellStyle name="汇总 7" xfId="1902"/>
    <cellStyle name="货币 2" xfId="1903"/>
    <cellStyle name="货币 2 10" xfId="1904"/>
    <cellStyle name="货币 2 10 2" xfId="4407"/>
    <cellStyle name="货币 2 10 3" xfId="5026"/>
    <cellStyle name="货币 2 11" xfId="4406"/>
    <cellStyle name="货币 2 12" xfId="5025"/>
    <cellStyle name="货币 2 2" xfId="1905"/>
    <cellStyle name="货币 2 2 10" xfId="4408"/>
    <cellStyle name="货币 2 2 11" xfId="5027"/>
    <cellStyle name="货币 2 2 2" xfId="1906"/>
    <cellStyle name="货币 2 2 2 2" xfId="1907"/>
    <cellStyle name="货币 2 2 2 2 2" xfId="1908"/>
    <cellStyle name="货币 2 2 2 2 2 2" xfId="4411"/>
    <cellStyle name="货币 2 2 2 2 2 3" xfId="5030"/>
    <cellStyle name="货币 2 2 2 2 3" xfId="1909"/>
    <cellStyle name="货币 2 2 2 2 3 2" xfId="4412"/>
    <cellStyle name="货币 2 2 2 2 3 3" xfId="5031"/>
    <cellStyle name="货币 2 2 2 2 4" xfId="1910"/>
    <cellStyle name="货币 2 2 2 2 4 2" xfId="4413"/>
    <cellStyle name="货币 2 2 2 2 4 3" xfId="5032"/>
    <cellStyle name="货币 2 2 2 2 5" xfId="4410"/>
    <cellStyle name="货币 2 2 2 2 6" xfId="5029"/>
    <cellStyle name="货币 2 2 2 3" xfId="1878"/>
    <cellStyle name="货币 2 2 2 3 2" xfId="1880"/>
    <cellStyle name="货币 2 2 2 3 2 2" xfId="4415"/>
    <cellStyle name="货币 2 2 2 3 2 3" xfId="5034"/>
    <cellStyle name="货币 2 2 2 3 3" xfId="1911"/>
    <cellStyle name="货币 2 2 2 3 3 2" xfId="4416"/>
    <cellStyle name="货币 2 2 2 3 3 3" xfId="5035"/>
    <cellStyle name="货币 2 2 2 3 4" xfId="4414"/>
    <cellStyle name="货币 2 2 2 3 5" xfId="5033"/>
    <cellStyle name="货币 2 2 2 4" xfId="1883"/>
    <cellStyle name="货币 2 2 2 4 2" xfId="1912"/>
    <cellStyle name="货币 2 2 2 4 2 2" xfId="4418"/>
    <cellStyle name="货币 2 2 2 4 2 3" xfId="5037"/>
    <cellStyle name="货币 2 2 2 4 3" xfId="1913"/>
    <cellStyle name="货币 2 2 2 4 3 2" xfId="4419"/>
    <cellStyle name="货币 2 2 2 4 3 3" xfId="5038"/>
    <cellStyle name="货币 2 2 2 4 4" xfId="1914"/>
    <cellStyle name="货币 2 2 2 4 4 2" xfId="4420"/>
    <cellStyle name="货币 2 2 2 4 4 3" xfId="5039"/>
    <cellStyle name="货币 2 2 2 4 5" xfId="4417"/>
    <cellStyle name="货币 2 2 2 4 6" xfId="5036"/>
    <cellStyle name="货币 2 2 2 5" xfId="1915"/>
    <cellStyle name="货币 2 2 2 5 2" xfId="4421"/>
    <cellStyle name="货币 2 2 2 5 3" xfId="5040"/>
    <cellStyle name="货币 2 2 2 6" xfId="1917"/>
    <cellStyle name="货币 2 2 2 6 2" xfId="4422"/>
    <cellStyle name="货币 2 2 2 6 3" xfId="5041"/>
    <cellStyle name="货币 2 2 2 7" xfId="1919"/>
    <cellStyle name="货币 2 2 2 7 2" xfId="4423"/>
    <cellStyle name="货币 2 2 2 7 3" xfId="5042"/>
    <cellStyle name="货币 2 2 2 8" xfId="4409"/>
    <cellStyle name="货币 2 2 2 9" xfId="5028"/>
    <cellStyle name="货币 2 2 3" xfId="1921"/>
    <cellStyle name="货币 2 2 3 2" xfId="1923"/>
    <cellStyle name="货币 2 2 3 2 2" xfId="4425"/>
    <cellStyle name="货币 2 2 3 2 3" xfId="5044"/>
    <cellStyle name="货币 2 2 3 3" xfId="1886"/>
    <cellStyle name="货币 2 2 3 3 2" xfId="4426"/>
    <cellStyle name="货币 2 2 3 3 3" xfId="5045"/>
    <cellStyle name="货币 2 2 3 4" xfId="1924"/>
    <cellStyle name="货币 2 2 3 4 2" xfId="4427"/>
    <cellStyle name="货币 2 2 3 4 3" xfId="5046"/>
    <cellStyle name="货币 2 2 3 5" xfId="4424"/>
    <cellStyle name="货币 2 2 3 6" xfId="5043"/>
    <cellStyle name="货币 2 2 4" xfId="1926"/>
    <cellStyle name="货币 2 2 4 2" xfId="1928"/>
    <cellStyle name="货币 2 2 4 2 2" xfId="4429"/>
    <cellStyle name="货币 2 2 4 2 3" xfId="5048"/>
    <cellStyle name="货币 2 2 4 3" xfId="1929"/>
    <cellStyle name="货币 2 2 4 3 2" xfId="4430"/>
    <cellStyle name="货币 2 2 4 3 3" xfId="5049"/>
    <cellStyle name="货币 2 2 4 4" xfId="1930"/>
    <cellStyle name="货币 2 2 4 4 2" xfId="4431"/>
    <cellStyle name="货币 2 2 4 4 3" xfId="5050"/>
    <cellStyle name="货币 2 2 4 5" xfId="4428"/>
    <cellStyle name="货币 2 2 4 6" xfId="5047"/>
    <cellStyle name="货币 2 2 5" xfId="1835"/>
    <cellStyle name="货币 2 2 5 2" xfId="916"/>
    <cellStyle name="货币 2 2 5 2 2" xfId="4433"/>
    <cellStyle name="货币 2 2 5 2 3" xfId="5052"/>
    <cellStyle name="货币 2 2 5 3" xfId="920"/>
    <cellStyle name="货币 2 2 5 3 2" xfId="4434"/>
    <cellStyle name="货币 2 2 5 3 3" xfId="5053"/>
    <cellStyle name="货币 2 2 5 4" xfId="4432"/>
    <cellStyle name="货币 2 2 5 5" xfId="5051"/>
    <cellStyle name="货币 2 2 6" xfId="1931"/>
    <cellStyle name="货币 2 2 6 2" xfId="933"/>
    <cellStyle name="货币 2 2 6 2 2" xfId="4436"/>
    <cellStyle name="货币 2 2 6 2 3" xfId="5055"/>
    <cellStyle name="货币 2 2 6 3" xfId="1932"/>
    <cellStyle name="货币 2 2 6 3 2" xfId="4437"/>
    <cellStyle name="货币 2 2 6 3 3" xfId="5056"/>
    <cellStyle name="货币 2 2 6 4" xfId="1933"/>
    <cellStyle name="货币 2 2 6 4 2" xfId="4438"/>
    <cellStyle name="货币 2 2 6 4 3" xfId="5057"/>
    <cellStyle name="货币 2 2 6 5" xfId="4435"/>
    <cellStyle name="货币 2 2 6 6" xfId="5054"/>
    <cellStyle name="货币 2 2 7" xfId="1934"/>
    <cellStyle name="货币 2 2 7 2" xfId="4439"/>
    <cellStyle name="货币 2 2 7 3" xfId="5058"/>
    <cellStyle name="货币 2 2 8" xfId="1935"/>
    <cellStyle name="货币 2 2 8 2" xfId="4440"/>
    <cellStyle name="货币 2 2 8 3" xfId="5059"/>
    <cellStyle name="货币 2 2 9" xfId="1555"/>
    <cellStyle name="货币 2 2 9 2" xfId="4441"/>
    <cellStyle name="货币 2 2 9 3" xfId="5060"/>
    <cellStyle name="货币 2 3" xfId="1936"/>
    <cellStyle name="货币 2 3 2" xfId="1937"/>
    <cellStyle name="货币 2 3 2 2" xfId="1510"/>
    <cellStyle name="货币 2 3 2 2 2" xfId="4444"/>
    <cellStyle name="货币 2 3 2 2 3" xfId="5063"/>
    <cellStyle name="货币 2 3 2 3" xfId="1895"/>
    <cellStyle name="货币 2 3 2 3 2" xfId="4445"/>
    <cellStyle name="货币 2 3 2 3 3" xfId="5064"/>
    <cellStyle name="货币 2 3 2 4" xfId="1939"/>
    <cellStyle name="货币 2 3 2 4 2" xfId="4446"/>
    <cellStyle name="货币 2 3 2 4 3" xfId="5065"/>
    <cellStyle name="货币 2 3 2 5" xfId="4443"/>
    <cellStyle name="货币 2 3 2 6" xfId="5062"/>
    <cellStyle name="货币 2 3 3" xfId="1941"/>
    <cellStyle name="货币 2 3 3 2" xfId="149"/>
    <cellStyle name="货币 2 3 3 2 2" xfId="4448"/>
    <cellStyle name="货币 2 3 3 2 3" xfId="5067"/>
    <cellStyle name="货币 2 3 3 3" xfId="14"/>
    <cellStyle name="货币 2 3 3 3 2" xfId="4449"/>
    <cellStyle name="货币 2 3 3 3 3" xfId="5068"/>
    <cellStyle name="货币 2 3 3 4" xfId="4447"/>
    <cellStyle name="货币 2 3 3 5" xfId="5066"/>
    <cellStyle name="货币 2 3 4" xfId="1943"/>
    <cellStyle name="货币 2 3 4 2" xfId="213"/>
    <cellStyle name="货币 2 3 4 2 2" xfId="4451"/>
    <cellStyle name="货币 2 3 4 2 3" xfId="5070"/>
    <cellStyle name="货币 2 3 4 3" xfId="218"/>
    <cellStyle name="货币 2 3 4 3 2" xfId="4452"/>
    <cellStyle name="货币 2 3 4 3 3" xfId="5071"/>
    <cellStyle name="货币 2 3 4 4" xfId="223"/>
    <cellStyle name="货币 2 3 4 4 2" xfId="4453"/>
    <cellStyle name="货币 2 3 4 4 3" xfId="5072"/>
    <cellStyle name="货币 2 3 4 5" xfId="4450"/>
    <cellStyle name="货币 2 3 4 6" xfId="5069"/>
    <cellStyle name="货币 2 3 5" xfId="1945"/>
    <cellStyle name="货币 2 3 5 2" xfId="4454"/>
    <cellStyle name="货币 2 3 5 3" xfId="5073"/>
    <cellStyle name="货币 2 3 6" xfId="1946"/>
    <cellStyle name="货币 2 3 6 2" xfId="4455"/>
    <cellStyle name="货币 2 3 6 3" xfId="5074"/>
    <cellStyle name="货币 2 3 7" xfId="1947"/>
    <cellStyle name="货币 2 3 7 2" xfId="4456"/>
    <cellStyle name="货币 2 3 7 3" xfId="5075"/>
    <cellStyle name="货币 2 3 8" xfId="4442"/>
    <cellStyle name="货币 2 3 9" xfId="5061"/>
    <cellStyle name="货币 2 4" xfId="1948"/>
    <cellStyle name="货币 2 4 2" xfId="1949"/>
    <cellStyle name="货币 2 4 2 2" xfId="4458"/>
    <cellStyle name="货币 2 4 2 3" xfId="5077"/>
    <cellStyle name="货币 2 4 3" xfId="1951"/>
    <cellStyle name="货币 2 4 3 2" xfId="4459"/>
    <cellStyle name="货币 2 4 3 3" xfId="5078"/>
    <cellStyle name="货币 2 4 4" xfId="1953"/>
    <cellStyle name="货币 2 4 4 2" xfId="4460"/>
    <cellStyle name="货币 2 4 4 3" xfId="5079"/>
    <cellStyle name="货币 2 4 5" xfId="4457"/>
    <cellStyle name="货币 2 4 6" xfId="5076"/>
    <cellStyle name="货币 2 5" xfId="1954"/>
    <cellStyle name="货币 2 5 2" xfId="1955"/>
    <cellStyle name="货币 2 5 2 2" xfId="4462"/>
    <cellStyle name="货币 2 5 2 3" xfId="5081"/>
    <cellStyle name="货币 2 5 3" xfId="1957"/>
    <cellStyle name="货币 2 5 3 2" xfId="4463"/>
    <cellStyle name="货币 2 5 3 3" xfId="5082"/>
    <cellStyle name="货币 2 5 4" xfId="1959"/>
    <cellStyle name="货币 2 5 4 2" xfId="4464"/>
    <cellStyle name="货币 2 5 4 3" xfId="5083"/>
    <cellStyle name="货币 2 5 5" xfId="4461"/>
    <cellStyle name="货币 2 5 6" xfId="5080"/>
    <cellStyle name="货币 2 6" xfId="1337"/>
    <cellStyle name="货币 2 6 2" xfId="1339"/>
    <cellStyle name="货币 2 6 2 2" xfId="4466"/>
    <cellStyle name="货币 2 6 2 3" xfId="5085"/>
    <cellStyle name="货币 2 6 3" xfId="1961"/>
    <cellStyle name="货币 2 6 3 2" xfId="4467"/>
    <cellStyle name="货币 2 6 3 3" xfId="5086"/>
    <cellStyle name="货币 2 6 4" xfId="4465"/>
    <cellStyle name="货币 2 6 5" xfId="5084"/>
    <cellStyle name="货币 2 7" xfId="1341"/>
    <cellStyle name="货币 2 7 2" xfId="17"/>
    <cellStyle name="货币 2 7 2 2" xfId="4469"/>
    <cellStyle name="货币 2 7 2 3" xfId="5088"/>
    <cellStyle name="货币 2 7 3" xfId="116"/>
    <cellStyle name="货币 2 7 3 2" xfId="4470"/>
    <cellStyle name="货币 2 7 3 3" xfId="5089"/>
    <cellStyle name="货币 2 7 4" xfId="1828"/>
    <cellStyle name="货币 2 7 4 2" xfId="4471"/>
    <cellStyle name="货币 2 7 4 3" xfId="5090"/>
    <cellStyle name="货币 2 7 5" xfId="4468"/>
    <cellStyle name="货币 2 7 6" xfId="5087"/>
    <cellStyle name="货币 2 8" xfId="1962"/>
    <cellStyle name="货币 2 8 2" xfId="4472"/>
    <cellStyle name="货币 2 8 3" xfId="5091"/>
    <cellStyle name="货币 2 9" xfId="1963"/>
    <cellStyle name="货币 2 9 2" xfId="4473"/>
    <cellStyle name="货币 2 9 3" xfId="5092"/>
    <cellStyle name="货币 3" xfId="1964"/>
    <cellStyle name="货币 3 10" xfId="4474"/>
    <cellStyle name="货币 3 11" xfId="5093"/>
    <cellStyle name="货币 3 2" xfId="1965"/>
    <cellStyle name="货币 3 2 2" xfId="1966"/>
    <cellStyle name="货币 3 2 2 2" xfId="1967"/>
    <cellStyle name="货币 3 2 2 2 2" xfId="4477"/>
    <cellStyle name="货币 3 2 2 2 3" xfId="5096"/>
    <cellStyle name="货币 3 2 2 3" xfId="1968"/>
    <cellStyle name="货币 3 2 2 3 2" xfId="4478"/>
    <cellStyle name="货币 3 2 2 3 3" xfId="5097"/>
    <cellStyle name="货币 3 2 2 4" xfId="1969"/>
    <cellStyle name="货币 3 2 2 4 2" xfId="4479"/>
    <cellStyle name="货币 3 2 2 4 3" xfId="5098"/>
    <cellStyle name="货币 3 2 2 5" xfId="4476"/>
    <cellStyle name="货币 3 2 2 6" xfId="5095"/>
    <cellStyle name="货币 3 2 3" xfId="1970"/>
    <cellStyle name="货币 3 2 3 2" xfId="1971"/>
    <cellStyle name="货币 3 2 3 2 2" xfId="4481"/>
    <cellStyle name="货币 3 2 3 2 3" xfId="5100"/>
    <cellStyle name="货币 3 2 3 3" xfId="1972"/>
    <cellStyle name="货币 3 2 3 3 2" xfId="4482"/>
    <cellStyle name="货币 3 2 3 3 3" xfId="5101"/>
    <cellStyle name="货币 3 2 3 4" xfId="4480"/>
    <cellStyle name="货币 3 2 3 5" xfId="5099"/>
    <cellStyle name="货币 3 2 4" xfId="1973"/>
    <cellStyle name="货币 3 2 4 2" xfId="1974"/>
    <cellStyle name="货币 3 2 4 2 2" xfId="4484"/>
    <cellStyle name="货币 3 2 4 2 3" xfId="5103"/>
    <cellStyle name="货币 3 2 4 3" xfId="1975"/>
    <cellStyle name="货币 3 2 4 3 2" xfId="4485"/>
    <cellStyle name="货币 3 2 4 3 3" xfId="5104"/>
    <cellStyle name="货币 3 2 4 4" xfId="1976"/>
    <cellStyle name="货币 3 2 4 4 2" xfId="4486"/>
    <cellStyle name="货币 3 2 4 4 3" xfId="5105"/>
    <cellStyle name="货币 3 2 4 5" xfId="4483"/>
    <cellStyle name="货币 3 2 4 6" xfId="5102"/>
    <cellStyle name="货币 3 2 5" xfId="1977"/>
    <cellStyle name="货币 3 2 5 2" xfId="4487"/>
    <cellStyle name="货币 3 2 5 3" xfId="5106"/>
    <cellStyle name="货币 3 2 6" xfId="1978"/>
    <cellStyle name="货币 3 2 6 2" xfId="4488"/>
    <cellStyle name="货币 3 2 6 3" xfId="5107"/>
    <cellStyle name="货币 3 2 7" xfId="1200"/>
    <cellStyle name="货币 3 2 7 2" xfId="4489"/>
    <cellStyle name="货币 3 2 7 3" xfId="5108"/>
    <cellStyle name="货币 3 2 8" xfId="4475"/>
    <cellStyle name="货币 3 2 9" xfId="5094"/>
    <cellStyle name="货币 3 3" xfId="1979"/>
    <cellStyle name="货币 3 3 2" xfId="1980"/>
    <cellStyle name="货币 3 3 2 2" xfId="4491"/>
    <cellStyle name="货币 3 3 2 3" xfId="5110"/>
    <cellStyle name="货币 3 3 3" xfId="1981"/>
    <cellStyle name="货币 3 3 3 2" xfId="4492"/>
    <cellStyle name="货币 3 3 3 3" xfId="5111"/>
    <cellStyle name="货币 3 3 4" xfId="1982"/>
    <cellStyle name="货币 3 3 4 2" xfId="4493"/>
    <cellStyle name="货币 3 3 4 3" xfId="5112"/>
    <cellStyle name="货币 3 3 5" xfId="4490"/>
    <cellStyle name="货币 3 3 6" xfId="5109"/>
    <cellStyle name="货币 3 4" xfId="1983"/>
    <cellStyle name="货币 3 4 2" xfId="1984"/>
    <cellStyle name="货币 3 4 2 2" xfId="4495"/>
    <cellStyle name="货币 3 4 2 3" xfId="5114"/>
    <cellStyle name="货币 3 4 3" xfId="1985"/>
    <cellStyle name="货币 3 4 3 2" xfId="4496"/>
    <cellStyle name="货币 3 4 3 3" xfId="5115"/>
    <cellStyle name="货币 3 4 4" xfId="1986"/>
    <cellStyle name="货币 3 4 4 2" xfId="4497"/>
    <cellStyle name="货币 3 4 4 3" xfId="5116"/>
    <cellStyle name="货币 3 4 5" xfId="4494"/>
    <cellStyle name="货币 3 4 6" xfId="5113"/>
    <cellStyle name="货币 3 5" xfId="1987"/>
    <cellStyle name="货币 3 5 2" xfId="1988"/>
    <cellStyle name="货币 3 5 2 2" xfId="4499"/>
    <cellStyle name="货币 3 5 2 3" xfId="5118"/>
    <cellStyle name="货币 3 5 3" xfId="1989"/>
    <cellStyle name="货币 3 5 3 2" xfId="4500"/>
    <cellStyle name="货币 3 5 3 3" xfId="5119"/>
    <cellStyle name="货币 3 5 4" xfId="4498"/>
    <cellStyle name="货币 3 5 5" xfId="5117"/>
    <cellStyle name="货币 3 6" xfId="1343"/>
    <cellStyle name="货币 3 6 2" xfId="1990"/>
    <cellStyle name="货币 3 6 2 2" xfId="4502"/>
    <cellStyle name="货币 3 6 2 3" xfId="5121"/>
    <cellStyle name="货币 3 6 3" xfId="688"/>
    <cellStyle name="货币 3 6 3 2" xfId="4503"/>
    <cellStyle name="货币 3 6 3 3" xfId="5122"/>
    <cellStyle name="货币 3 6 4" xfId="694"/>
    <cellStyle name="货币 3 6 4 2" xfId="4504"/>
    <cellStyle name="货币 3 6 4 3" xfId="5123"/>
    <cellStyle name="货币 3 6 5" xfId="4501"/>
    <cellStyle name="货币 3 6 6" xfId="5120"/>
    <cellStyle name="货币 3 7" xfId="1991"/>
    <cellStyle name="货币 3 7 2" xfId="4505"/>
    <cellStyle name="货币 3 7 3" xfId="5124"/>
    <cellStyle name="货币 3 8" xfId="1992"/>
    <cellStyle name="货币 3 8 2" xfId="4506"/>
    <cellStyle name="货币 3 8 3" xfId="5125"/>
    <cellStyle name="货币 3 9" xfId="1993"/>
    <cellStyle name="货币 3 9 2" xfId="4507"/>
    <cellStyle name="货币 3 9 3" xfId="5126"/>
    <cellStyle name="货币 4" xfId="1994"/>
    <cellStyle name="货币 4 10" xfId="4508"/>
    <cellStyle name="货币 4 11" xfId="5127"/>
    <cellStyle name="货币 4 2" xfId="1995"/>
    <cellStyle name="货币 4 2 2" xfId="1996"/>
    <cellStyle name="货币 4 2 2 2" xfId="1997"/>
    <cellStyle name="货币 4 2 2 2 2" xfId="4511"/>
    <cellStyle name="货币 4 2 2 2 3" xfId="5130"/>
    <cellStyle name="货币 4 2 2 3" xfId="1998"/>
    <cellStyle name="货币 4 2 2 3 2" xfId="4512"/>
    <cellStyle name="货币 4 2 2 3 3" xfId="5131"/>
    <cellStyle name="货币 4 2 2 4" xfId="1999"/>
    <cellStyle name="货币 4 2 2 4 2" xfId="4513"/>
    <cellStyle name="货币 4 2 2 4 3" xfId="5132"/>
    <cellStyle name="货币 4 2 2 5" xfId="4510"/>
    <cellStyle name="货币 4 2 2 6" xfId="5129"/>
    <cellStyle name="货币 4 2 3" xfId="2000"/>
    <cellStyle name="货币 4 2 3 2" xfId="2001"/>
    <cellStyle name="货币 4 2 3 2 2" xfId="4515"/>
    <cellStyle name="货币 4 2 3 2 3" xfId="5134"/>
    <cellStyle name="货币 4 2 3 3" xfId="2002"/>
    <cellStyle name="货币 4 2 3 3 2" xfId="4516"/>
    <cellStyle name="货币 4 2 3 3 3" xfId="5135"/>
    <cellStyle name="货币 4 2 3 4" xfId="4514"/>
    <cellStyle name="货币 4 2 3 5" xfId="5133"/>
    <cellStyle name="货币 4 2 4" xfId="2003"/>
    <cellStyle name="货币 4 2 4 2" xfId="2004"/>
    <cellStyle name="货币 4 2 4 2 2" xfId="4518"/>
    <cellStyle name="货币 4 2 4 2 3" xfId="5137"/>
    <cellStyle name="货币 4 2 4 3" xfId="2005"/>
    <cellStyle name="货币 4 2 4 3 2" xfId="4519"/>
    <cellStyle name="货币 4 2 4 3 3" xfId="5138"/>
    <cellStyle name="货币 4 2 4 4" xfId="2006"/>
    <cellStyle name="货币 4 2 4 4 2" xfId="4520"/>
    <cellStyle name="货币 4 2 4 4 3" xfId="5139"/>
    <cellStyle name="货币 4 2 4 5" xfId="4517"/>
    <cellStyle name="货币 4 2 4 6" xfId="5136"/>
    <cellStyle name="货币 4 2 5" xfId="2007"/>
    <cellStyle name="货币 4 2 5 2" xfId="4521"/>
    <cellStyle name="货币 4 2 5 3" xfId="5140"/>
    <cellStyle name="货币 4 2 6" xfId="2008"/>
    <cellStyle name="货币 4 2 6 2" xfId="4522"/>
    <cellStyle name="货币 4 2 6 3" xfId="5141"/>
    <cellStyle name="货币 4 2 7" xfId="2009"/>
    <cellStyle name="货币 4 2 7 2" xfId="4523"/>
    <cellStyle name="货币 4 2 7 3" xfId="5142"/>
    <cellStyle name="货币 4 2 8" xfId="4509"/>
    <cellStyle name="货币 4 2 9" xfId="5128"/>
    <cellStyle name="货币 4 3" xfId="2010"/>
    <cellStyle name="货币 4 3 2" xfId="2011"/>
    <cellStyle name="货币 4 3 2 2" xfId="4525"/>
    <cellStyle name="货币 4 3 2 3" xfId="5144"/>
    <cellStyle name="货币 4 3 3" xfId="2012"/>
    <cellStyle name="货币 4 3 3 2" xfId="4526"/>
    <cellStyle name="货币 4 3 3 3" xfId="5145"/>
    <cellStyle name="货币 4 3 4" xfId="2013"/>
    <cellStyle name="货币 4 3 4 2" xfId="4527"/>
    <cellStyle name="货币 4 3 4 3" xfId="5146"/>
    <cellStyle name="货币 4 3 5" xfId="4524"/>
    <cellStyle name="货币 4 3 6" xfId="5143"/>
    <cellStyle name="货币 4 4" xfId="2014"/>
    <cellStyle name="货币 4 4 2" xfId="2015"/>
    <cellStyle name="货币 4 4 2 2" xfId="4529"/>
    <cellStyle name="货币 4 4 2 3" xfId="5148"/>
    <cellStyle name="货币 4 4 3" xfId="2016"/>
    <cellStyle name="货币 4 4 3 2" xfId="4530"/>
    <cellStyle name="货币 4 4 3 3" xfId="5149"/>
    <cellStyle name="货币 4 4 4" xfId="2017"/>
    <cellStyle name="货币 4 4 4 2" xfId="4531"/>
    <cellStyle name="货币 4 4 4 3" xfId="5150"/>
    <cellStyle name="货币 4 4 5" xfId="4528"/>
    <cellStyle name="货币 4 4 6" xfId="5147"/>
    <cellStyle name="货币 4 5" xfId="2018"/>
    <cellStyle name="货币 4 5 2" xfId="2019"/>
    <cellStyle name="货币 4 5 2 2" xfId="4533"/>
    <cellStyle name="货币 4 5 2 3" xfId="5152"/>
    <cellStyle name="货币 4 5 3" xfId="2020"/>
    <cellStyle name="货币 4 5 3 2" xfId="4534"/>
    <cellStyle name="货币 4 5 3 3" xfId="5153"/>
    <cellStyle name="货币 4 5 4" xfId="4532"/>
    <cellStyle name="货币 4 5 5" xfId="5151"/>
    <cellStyle name="货币 4 6" xfId="2021"/>
    <cellStyle name="货币 4 6 2" xfId="2022"/>
    <cellStyle name="货币 4 6 2 2" xfId="4536"/>
    <cellStyle name="货币 4 6 2 3" xfId="5155"/>
    <cellStyle name="货币 4 6 3" xfId="733"/>
    <cellStyle name="货币 4 6 3 2" xfId="4537"/>
    <cellStyle name="货币 4 6 3 3" xfId="5156"/>
    <cellStyle name="货币 4 6 4" xfId="741"/>
    <cellStyle name="货币 4 6 4 2" xfId="4538"/>
    <cellStyle name="货币 4 6 4 3" xfId="5157"/>
    <cellStyle name="货币 4 6 5" xfId="4535"/>
    <cellStyle name="货币 4 6 6" xfId="5154"/>
    <cellStyle name="货币 4 7" xfId="1832"/>
    <cellStyle name="货币 4 7 2" xfId="4539"/>
    <cellStyle name="货币 4 7 3" xfId="5158"/>
    <cellStyle name="货币 4 8" xfId="2023"/>
    <cellStyle name="货币 4 8 2" xfId="4540"/>
    <cellStyle name="货币 4 8 3" xfId="5159"/>
    <cellStyle name="货币 4 9" xfId="2024"/>
    <cellStyle name="货币 4 9 2" xfId="4541"/>
    <cellStyle name="货币 4 9 3" xfId="5160"/>
    <cellStyle name="货币 5" xfId="2026"/>
    <cellStyle name="货币 5 2" xfId="2027"/>
    <cellStyle name="货币 5 2 2" xfId="4543"/>
    <cellStyle name="货币 5 2 3" xfId="5162"/>
    <cellStyle name="货币 5 3" xfId="2028"/>
    <cellStyle name="货币 5 3 2" xfId="4544"/>
    <cellStyle name="货币 5 3 3" xfId="5163"/>
    <cellStyle name="货币 5 4" xfId="4542"/>
    <cellStyle name="货币 5 5" xfId="5161"/>
    <cellStyle name="货币[0] 2" xfId="2692"/>
    <cellStyle name="货币[0] 3" xfId="2693"/>
    <cellStyle name="计算" xfId="2030"/>
    <cellStyle name="计算 2" xfId="2031"/>
    <cellStyle name="计算 2 2" xfId="2032"/>
    <cellStyle name="计算 2 2 2" xfId="1833"/>
    <cellStyle name="计算 2 2 2 2" xfId="2033"/>
    <cellStyle name="计算 2 2 2 2 2" xfId="4547"/>
    <cellStyle name="计算 2 2 2 3" xfId="2697"/>
    <cellStyle name="计算 2 2 3" xfId="2034"/>
    <cellStyle name="计算 2 2 3 2" xfId="2698"/>
    <cellStyle name="计算 2 2 4" xfId="2696"/>
    <cellStyle name="计算 2 3" xfId="2035"/>
    <cellStyle name="计算 2 3 2" xfId="1297"/>
    <cellStyle name="计算 2 3 2 2" xfId="2036"/>
    <cellStyle name="计算 2 3 2 2 2" xfId="4550"/>
    <cellStyle name="计算 2 3 2 3" xfId="4549"/>
    <cellStyle name="计算 2 3 3" xfId="2029"/>
    <cellStyle name="计算 2 3 3 2" xfId="4551"/>
    <cellStyle name="计算 2 3 4" xfId="2699"/>
    <cellStyle name="计算 2 3 5" xfId="4548"/>
    <cellStyle name="计算 2 4" xfId="2037"/>
    <cellStyle name="计算 2 4 2" xfId="1301"/>
    <cellStyle name="计算 2 4 2 2" xfId="4553"/>
    <cellStyle name="计算 2 4 3" xfId="4552"/>
    <cellStyle name="计算 2 5" xfId="2038"/>
    <cellStyle name="计算 2 5 2" xfId="4554"/>
    <cellStyle name="计算 2 6" xfId="2695"/>
    <cellStyle name="计算 2 7" xfId="4546"/>
    <cellStyle name="计算 3" xfId="2039"/>
    <cellStyle name="计算 3 2" xfId="2040"/>
    <cellStyle name="计算 3 2 2" xfId="2041"/>
    <cellStyle name="计算 3 2 2 2" xfId="2042"/>
    <cellStyle name="计算 3 2 2 2 2" xfId="4557"/>
    <cellStyle name="计算 3 2 2 3" xfId="4556"/>
    <cellStyle name="计算 3 2 3" xfId="2043"/>
    <cellStyle name="计算 3 2 3 2" xfId="4558"/>
    <cellStyle name="计算 3 2 4" xfId="4555"/>
    <cellStyle name="计算 3 3" xfId="2044"/>
    <cellStyle name="计算 3 3 2" xfId="1314"/>
    <cellStyle name="计算 3 3 2 2" xfId="4560"/>
    <cellStyle name="计算 3 3 3" xfId="4559"/>
    <cellStyle name="计算 3 4" xfId="2045"/>
    <cellStyle name="计算 3 4 2" xfId="4561"/>
    <cellStyle name="计算 3 5" xfId="2700"/>
    <cellStyle name="计算 4" xfId="2046"/>
    <cellStyle name="计算 4 2" xfId="2047"/>
    <cellStyle name="计算 4 2 2" xfId="2048"/>
    <cellStyle name="计算 4 2 2 2" xfId="4564"/>
    <cellStyle name="计算 4 2 3" xfId="4563"/>
    <cellStyle name="计算 4 3" xfId="2049"/>
    <cellStyle name="计算 4 3 2" xfId="4565"/>
    <cellStyle name="计算 4 4" xfId="4562"/>
    <cellStyle name="计算 5" xfId="1048"/>
    <cellStyle name="计算 5 2" xfId="2050"/>
    <cellStyle name="计算 5 2 2" xfId="2051"/>
    <cellStyle name="计算 5 2 2 2" xfId="4568"/>
    <cellStyle name="计算 5 2 3" xfId="4567"/>
    <cellStyle name="计算 5 3" xfId="2052"/>
    <cellStyle name="计算 5 3 2" xfId="4569"/>
    <cellStyle name="计算 5 4" xfId="4566"/>
    <cellStyle name="计算 6" xfId="2053"/>
    <cellStyle name="计算 6 2" xfId="1196"/>
    <cellStyle name="计算 6 2 2" xfId="4571"/>
    <cellStyle name="计算 6 3" xfId="4570"/>
    <cellStyle name="计算 7" xfId="2054"/>
    <cellStyle name="计算 7 2" xfId="4572"/>
    <cellStyle name="计算 8" xfId="2694"/>
    <cellStyle name="计算 9" xfId="4545"/>
    <cellStyle name="检查单元格" xfId="303"/>
    <cellStyle name="检查单元格 2" xfId="1789"/>
    <cellStyle name="检查单元格 2 2" xfId="2055"/>
    <cellStyle name="检查单元格 2 2 2" xfId="1083"/>
    <cellStyle name="检查单元格 2 2 2 2" xfId="1087"/>
    <cellStyle name="检查单元格 2 2 2 2 2" xfId="4575"/>
    <cellStyle name="检查单元格 2 2 2 3" xfId="2704"/>
    <cellStyle name="检查单元格 2 2 3" xfId="1092"/>
    <cellStyle name="检查单元格 2 2 3 2" xfId="2705"/>
    <cellStyle name="检查单元格 2 2 4" xfId="2703"/>
    <cellStyle name="检查单元格 2 3" xfId="2056"/>
    <cellStyle name="检查单元格 2 3 2" xfId="1098"/>
    <cellStyle name="检查单元格 2 3 2 2" xfId="364"/>
    <cellStyle name="检查单元格 2 3 2 2 2" xfId="4578"/>
    <cellStyle name="检查单元格 2 3 2 3" xfId="4577"/>
    <cellStyle name="检查单元格 2 3 3" xfId="2058"/>
    <cellStyle name="检查单元格 2 3 3 2" xfId="4579"/>
    <cellStyle name="检查单元格 2 3 4" xfId="2706"/>
    <cellStyle name="检查单元格 2 3 5" xfId="4576"/>
    <cellStyle name="检查单元格 2 4" xfId="2059"/>
    <cellStyle name="检查单元格 2 4 2" xfId="1102"/>
    <cellStyle name="检查单元格 2 4 2 2" xfId="4581"/>
    <cellStyle name="检查单元格 2 4 3" xfId="4580"/>
    <cellStyle name="检查单元格 2 5" xfId="2060"/>
    <cellStyle name="检查单元格 2 5 2" xfId="4582"/>
    <cellStyle name="检查单元格 2 6" xfId="2702"/>
    <cellStyle name="检查单元格 2 7" xfId="4574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5"/>
    <cellStyle name="检查单元格 3 2 2 3" xfId="4584"/>
    <cellStyle name="检查单元格 3 2 3" xfId="1131"/>
    <cellStyle name="检查单元格 3 2 3 2" xfId="4586"/>
    <cellStyle name="检查单元格 3 2 4" xfId="4583"/>
    <cellStyle name="检查单元格 3 3" xfId="2063"/>
    <cellStyle name="检查单元格 3 3 2" xfId="1135"/>
    <cellStyle name="检查单元格 3 3 2 2" xfId="4588"/>
    <cellStyle name="检查单元格 3 3 3" xfId="4587"/>
    <cellStyle name="检查单元格 3 4" xfId="2064"/>
    <cellStyle name="检查单元格 3 4 2" xfId="4589"/>
    <cellStyle name="检查单元格 3 5" xfId="2707"/>
    <cellStyle name="检查单元格 4" xfId="2066"/>
    <cellStyle name="检查单元格 4 2" xfId="2068"/>
    <cellStyle name="检查单元格 4 2 2" xfId="1162"/>
    <cellStyle name="检查单元格 4 2 2 2" xfId="4592"/>
    <cellStyle name="检查单元格 4 2 3" xfId="4591"/>
    <cellStyle name="检查单元格 4 3" xfId="2070"/>
    <cellStyle name="检查单元格 4 3 2" xfId="4593"/>
    <cellStyle name="检查单元格 4 4" xfId="4590"/>
    <cellStyle name="检查单元格 5" xfId="2072"/>
    <cellStyle name="检查单元格 5 2" xfId="2074"/>
    <cellStyle name="检查单元格 5 2 2" xfId="2076"/>
    <cellStyle name="检查单元格 5 2 2 2" xfId="4596"/>
    <cellStyle name="检查单元格 5 2 3" xfId="4595"/>
    <cellStyle name="检查单元格 5 3" xfId="2078"/>
    <cellStyle name="检查单元格 5 3 2" xfId="4597"/>
    <cellStyle name="检查单元格 5 4" xfId="4594"/>
    <cellStyle name="检查单元格 6" xfId="1676"/>
    <cellStyle name="检查单元格 6 2" xfId="2080"/>
    <cellStyle name="检查单元格 6 2 2" xfId="4599"/>
    <cellStyle name="检查单元格 6 3" xfId="4598"/>
    <cellStyle name="检查单元格 7" xfId="2083"/>
    <cellStyle name="检查单元格 7 2" xfId="4600"/>
    <cellStyle name="检查单元格 8" xfId="2701"/>
    <cellStyle name="检查单元格 9" xfId="4573"/>
    <cellStyle name="解释性文本" xfId="1324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8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9"/>
    <cellStyle name="链接单元格 2 2 3" xfId="1885"/>
    <cellStyle name="链接单元格 2 3" xfId="1925"/>
    <cellStyle name="链接单元格 2 3 2" xfId="1927"/>
    <cellStyle name="链接单元格 2 4" xfId="1834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2"/>
    <cellStyle name="千位分隔 11" xfId="4601"/>
    <cellStyle name="千位分隔 2" xfId="2129"/>
    <cellStyle name="千位分隔 2 10" xfId="5164"/>
    <cellStyle name="千位分隔 2 2" xfId="2130"/>
    <cellStyle name="千位分隔 2 2 2" xfId="2131"/>
    <cellStyle name="千位分隔 2 2 2 2" xfId="2132"/>
    <cellStyle name="千位分隔 2 2 2 2 2" xfId="4603"/>
    <cellStyle name="千位分隔 2 2 2 2 3" xfId="5167"/>
    <cellStyle name="千位分隔 2 2 2 3" xfId="2133"/>
    <cellStyle name="千位分隔 2 2 2 3 2" xfId="4604"/>
    <cellStyle name="千位分隔 2 2 2 3 3" xfId="5168"/>
    <cellStyle name="千位分隔 2 2 2 4" xfId="1158"/>
    <cellStyle name="千位分隔 2 2 2 4 2" xfId="4605"/>
    <cellStyle name="千位分隔 2 2 2 4 3" xfId="5169"/>
    <cellStyle name="千位分隔 2 2 2 5" xfId="1161"/>
    <cellStyle name="千位分隔 2 2 2 5 2" xfId="4606"/>
    <cellStyle name="千位分隔 2 2 2 5 3" xfId="5170"/>
    <cellStyle name="千位分隔 2 2 2 6" xfId="2723"/>
    <cellStyle name="千位分隔 2 2 2 7" xfId="5166"/>
    <cellStyle name="千位分隔 2 2 3" xfId="2134"/>
    <cellStyle name="千位分隔 2 2 3 2" xfId="2135"/>
    <cellStyle name="千位分隔 2 2 3 2 2" xfId="4608"/>
    <cellStyle name="千位分隔 2 2 3 2 3" xfId="5172"/>
    <cellStyle name="千位分隔 2 2 3 3" xfId="2136"/>
    <cellStyle name="千位分隔 2 2 3 3 2" xfId="4609"/>
    <cellStyle name="千位分隔 2 2 3 3 3" xfId="5173"/>
    <cellStyle name="千位分隔 2 2 3 4" xfId="2724"/>
    <cellStyle name="千位分隔 2 2 3 5" xfId="4607"/>
    <cellStyle name="千位分隔 2 2 3 6" xfId="5171"/>
    <cellStyle name="千位分隔 2 2 4" xfId="2137"/>
    <cellStyle name="千位分隔 2 2 4 2" xfId="1577"/>
    <cellStyle name="千位分隔 2 2 4 2 2" xfId="4611"/>
    <cellStyle name="千位分隔 2 2 4 2 3" xfId="5175"/>
    <cellStyle name="千位分隔 2 2 4 3" xfId="1586"/>
    <cellStyle name="千位分隔 2 2 4 3 2" xfId="4612"/>
    <cellStyle name="千位分隔 2 2 4 3 3" xfId="5176"/>
    <cellStyle name="千位分隔 2 2 4 4" xfId="1177"/>
    <cellStyle name="千位分隔 2 2 4 4 2" xfId="4613"/>
    <cellStyle name="千位分隔 2 2 4 4 3" xfId="5177"/>
    <cellStyle name="千位分隔 2 2 4 5" xfId="4610"/>
    <cellStyle name="千位分隔 2 2 4 6" xfId="5174"/>
    <cellStyle name="千位分隔 2 2 5" xfId="1590"/>
    <cellStyle name="千位分隔 2 2 5 2" xfId="4614"/>
    <cellStyle name="千位分隔 2 2 5 3" xfId="5178"/>
    <cellStyle name="千位分隔 2 2 6" xfId="1592"/>
    <cellStyle name="千位分隔 2 2 6 2" xfId="4615"/>
    <cellStyle name="千位分隔 2 2 6 3" xfId="5179"/>
    <cellStyle name="千位分隔 2 2 7" xfId="1594"/>
    <cellStyle name="千位分隔 2 2 7 2" xfId="4616"/>
    <cellStyle name="千位分隔 2 2 7 3" xfId="5180"/>
    <cellStyle name="千位分隔 2 2 8" xfId="2722"/>
    <cellStyle name="千位分隔 2 2 9" xfId="5165"/>
    <cellStyle name="千位分隔 2 3" xfId="2138"/>
    <cellStyle name="千位分隔 2 3 2" xfId="2139"/>
    <cellStyle name="千位分隔 2 3 2 2" xfId="4617"/>
    <cellStyle name="千位分隔 2 3 2 3" xfId="5182"/>
    <cellStyle name="千位分隔 2 3 3" xfId="2140"/>
    <cellStyle name="千位分隔 2 3 3 2" xfId="4618"/>
    <cellStyle name="千位分隔 2 3 3 3" xfId="5183"/>
    <cellStyle name="千位分隔 2 3 4" xfId="2141"/>
    <cellStyle name="千位分隔 2 3 4 2" xfId="4619"/>
    <cellStyle name="千位分隔 2 3 4 3" xfId="5184"/>
    <cellStyle name="千位分隔 2 3 5" xfId="1597"/>
    <cellStyle name="千位分隔 2 3 5 2" xfId="4620"/>
    <cellStyle name="千位分隔 2 3 5 3" xfId="5185"/>
    <cellStyle name="千位分隔 2 3 6" xfId="2725"/>
    <cellStyle name="千位分隔 2 3 7" xfId="5181"/>
    <cellStyle name="千位分隔 2 4" xfId="2142"/>
    <cellStyle name="千位分隔 2 4 2" xfId="2143"/>
    <cellStyle name="千位分隔 2 4 2 2" xfId="4622"/>
    <cellStyle name="千位分隔 2 4 2 3" xfId="5187"/>
    <cellStyle name="千位分隔 2 4 3" xfId="2144"/>
    <cellStyle name="千位分隔 2 4 3 2" xfId="4623"/>
    <cellStyle name="千位分隔 2 4 3 3" xfId="5188"/>
    <cellStyle name="千位分隔 2 4 4" xfId="2726"/>
    <cellStyle name="千位分隔 2 4 5" xfId="4621"/>
    <cellStyle name="千位分隔 2 4 6" xfId="5186"/>
    <cellStyle name="千位分隔 2 5" xfId="2145"/>
    <cellStyle name="千位分隔 2 5 2" xfId="2146"/>
    <cellStyle name="千位分隔 2 5 2 2" xfId="4625"/>
    <cellStyle name="千位分隔 2 5 2 3" xfId="5190"/>
    <cellStyle name="千位分隔 2 5 3" xfId="2147"/>
    <cellStyle name="千位分隔 2 5 3 2" xfId="4626"/>
    <cellStyle name="千位分隔 2 5 3 3" xfId="5191"/>
    <cellStyle name="千位分隔 2 5 4" xfId="2148"/>
    <cellStyle name="千位分隔 2 5 4 2" xfId="4627"/>
    <cellStyle name="千位分隔 2 5 4 3" xfId="5192"/>
    <cellStyle name="千位分隔 2 5 5" xfId="4624"/>
    <cellStyle name="千位分隔 2 5 6" xfId="5189"/>
    <cellStyle name="千位分隔 2 6" xfId="2149"/>
    <cellStyle name="千位分隔 2 6 2" xfId="4628"/>
    <cellStyle name="千位分隔 2 6 3" xfId="5193"/>
    <cellStyle name="千位分隔 2 7" xfId="2150"/>
    <cellStyle name="千位分隔 2 7 2" xfId="4629"/>
    <cellStyle name="千位分隔 2 7 3" xfId="5194"/>
    <cellStyle name="千位分隔 2 8" xfId="2151"/>
    <cellStyle name="千位分隔 2 8 2" xfId="4630"/>
    <cellStyle name="千位分隔 2 8 3" xfId="5195"/>
    <cellStyle name="千位分隔 2 9" xfId="2721"/>
    <cellStyle name="千位分隔 3" xfId="1396"/>
    <cellStyle name="千位分隔 3 10" xfId="2727"/>
    <cellStyle name="千位分隔 3 11" xfId="4631"/>
    <cellStyle name="千位分隔 3 12" xfId="5196"/>
    <cellStyle name="千位分隔 3 2" xfId="1398"/>
    <cellStyle name="千位分隔 3 2 2" xfId="1401"/>
    <cellStyle name="千位分隔 3 2 2 2" xfId="1404"/>
    <cellStyle name="千位分隔 3 2 2 2 2" xfId="4634"/>
    <cellStyle name="千位分隔 3 2 2 2 3" xfId="5199"/>
    <cellStyle name="千位分隔 3 2 2 3" xfId="1468"/>
    <cellStyle name="千位分隔 3 2 2 3 2" xfId="4635"/>
    <cellStyle name="千位分隔 3 2 2 3 3" xfId="5200"/>
    <cellStyle name="千位分隔 3 2 2 4" xfId="1470"/>
    <cellStyle name="千位分隔 3 2 2 4 2" xfId="4636"/>
    <cellStyle name="千位分隔 3 2 2 4 3" xfId="5201"/>
    <cellStyle name="千位分隔 3 2 2 5" xfId="4633"/>
    <cellStyle name="千位分隔 3 2 2 6" xfId="5198"/>
    <cellStyle name="千位分隔 3 2 3" xfId="1406"/>
    <cellStyle name="千位分隔 3 2 3 2" xfId="2152"/>
    <cellStyle name="千位分隔 3 2 3 2 2" xfId="4638"/>
    <cellStyle name="千位分隔 3 2 3 2 3" xfId="5203"/>
    <cellStyle name="千位分隔 3 2 3 3" xfId="1473"/>
    <cellStyle name="千位分隔 3 2 3 3 2" xfId="4639"/>
    <cellStyle name="千位分隔 3 2 3 3 3" xfId="5204"/>
    <cellStyle name="千位分隔 3 2 3 4" xfId="4637"/>
    <cellStyle name="千位分隔 3 2 3 5" xfId="5202"/>
    <cellStyle name="千位分隔 3 2 4" xfId="2153"/>
    <cellStyle name="千位分隔 3 2 4 2" xfId="2154"/>
    <cellStyle name="千位分隔 3 2 4 2 2" xfId="4641"/>
    <cellStyle name="千位分隔 3 2 4 2 3" xfId="5206"/>
    <cellStyle name="千位分隔 3 2 4 3" xfId="2155"/>
    <cellStyle name="千位分隔 3 2 4 3 2" xfId="4642"/>
    <cellStyle name="千位分隔 3 2 4 3 3" xfId="5207"/>
    <cellStyle name="千位分隔 3 2 4 4" xfId="2156"/>
    <cellStyle name="千位分隔 3 2 4 4 2" xfId="4643"/>
    <cellStyle name="千位分隔 3 2 4 4 3" xfId="5208"/>
    <cellStyle name="千位分隔 3 2 4 5" xfId="4640"/>
    <cellStyle name="千位分隔 3 2 4 6" xfId="5205"/>
    <cellStyle name="千位分隔 3 2 5" xfId="2157"/>
    <cellStyle name="千位分隔 3 2 5 2" xfId="4644"/>
    <cellStyle name="千位分隔 3 2 5 3" xfId="5209"/>
    <cellStyle name="千位分隔 3 2 6" xfId="2158"/>
    <cellStyle name="千位分隔 3 2 6 2" xfId="4645"/>
    <cellStyle name="千位分隔 3 2 6 3" xfId="5210"/>
    <cellStyle name="千位分隔 3 2 7" xfId="2159"/>
    <cellStyle name="千位分隔 3 2 7 2" xfId="4646"/>
    <cellStyle name="千位分隔 3 2 7 3" xfId="5211"/>
    <cellStyle name="千位分隔 3 2 8" xfId="4632"/>
    <cellStyle name="千位分隔 3 2 9" xfId="5197"/>
    <cellStyle name="千位分隔 3 3" xfId="1408"/>
    <cellStyle name="千位分隔 3 3 2" xfId="1410"/>
    <cellStyle name="千位分隔 3 3 2 2" xfId="4648"/>
    <cellStyle name="千位分隔 3 3 2 3" xfId="5213"/>
    <cellStyle name="千位分隔 3 3 3" xfId="1414"/>
    <cellStyle name="千位分隔 3 3 3 2" xfId="4649"/>
    <cellStyle name="千位分隔 3 3 3 3" xfId="5214"/>
    <cellStyle name="千位分隔 3 3 4" xfId="2160"/>
    <cellStyle name="千位分隔 3 3 4 2" xfId="4650"/>
    <cellStyle name="千位分隔 3 3 4 3" xfId="5215"/>
    <cellStyle name="千位分隔 3 3 5" xfId="4647"/>
    <cellStyle name="千位分隔 3 3 6" xfId="5212"/>
    <cellStyle name="千位分隔 3 4" xfId="1416"/>
    <cellStyle name="千位分隔 3 4 2" xfId="1419"/>
    <cellStyle name="千位分隔 3 4 2 2" xfId="4652"/>
    <cellStyle name="千位分隔 3 4 2 3" xfId="5217"/>
    <cellStyle name="千位分隔 3 4 3" xfId="2162"/>
    <cellStyle name="千位分隔 3 4 3 2" xfId="4653"/>
    <cellStyle name="千位分隔 3 4 3 3" xfId="5218"/>
    <cellStyle name="千位分隔 3 4 4" xfId="2163"/>
    <cellStyle name="千位分隔 3 4 4 2" xfId="4654"/>
    <cellStyle name="千位分隔 3 4 4 3" xfId="5219"/>
    <cellStyle name="千位分隔 3 4 5" xfId="4651"/>
    <cellStyle name="千位分隔 3 4 6" xfId="5216"/>
    <cellStyle name="千位分隔 3 5" xfId="1421"/>
    <cellStyle name="千位分隔 3 5 2" xfId="2164"/>
    <cellStyle name="千位分隔 3 5 2 2" xfId="4656"/>
    <cellStyle name="千位分隔 3 5 2 3" xfId="5221"/>
    <cellStyle name="千位分隔 3 5 3" xfId="2165"/>
    <cellStyle name="千位分隔 3 5 3 2" xfId="4657"/>
    <cellStyle name="千位分隔 3 5 3 3" xfId="5222"/>
    <cellStyle name="千位分隔 3 5 4" xfId="4655"/>
    <cellStyle name="千位分隔 3 5 5" xfId="5220"/>
    <cellStyle name="千位分隔 3 6" xfId="2166"/>
    <cellStyle name="千位分隔 3 6 2" xfId="225"/>
    <cellStyle name="千位分隔 3 6 2 2" xfId="4659"/>
    <cellStyle name="千位分隔 3 6 2 3" xfId="5224"/>
    <cellStyle name="千位分隔 3 6 3" xfId="2167"/>
    <cellStyle name="千位分隔 3 6 3 2" xfId="4660"/>
    <cellStyle name="千位分隔 3 6 3 3" xfId="5225"/>
    <cellStyle name="千位分隔 3 6 4" xfId="2168"/>
    <cellStyle name="千位分隔 3 6 4 2" xfId="4661"/>
    <cellStyle name="千位分隔 3 6 4 3" xfId="5226"/>
    <cellStyle name="千位分隔 3 6 5" xfId="4658"/>
    <cellStyle name="千位分隔 3 6 6" xfId="5223"/>
    <cellStyle name="千位分隔 3 7" xfId="2169"/>
    <cellStyle name="千位分隔 3 7 2" xfId="4662"/>
    <cellStyle name="千位分隔 3 7 3" xfId="5227"/>
    <cellStyle name="千位分隔 3 8" xfId="2170"/>
    <cellStyle name="千位分隔 3 8 2" xfId="4663"/>
    <cellStyle name="千位分隔 3 8 3" xfId="5228"/>
    <cellStyle name="千位分隔 3 9" xfId="2171"/>
    <cellStyle name="千位分隔 3 9 2" xfId="4664"/>
    <cellStyle name="千位分隔 3 9 3" xfId="5229"/>
    <cellStyle name="千位分隔 4" xfId="1423"/>
    <cellStyle name="千位分隔 4 10" xfId="4665"/>
    <cellStyle name="千位分隔 4 11" xfId="5230"/>
    <cellStyle name="千位分隔 4 2" xfId="1425"/>
    <cellStyle name="千位分隔 4 2 2" xfId="1428"/>
    <cellStyle name="千位分隔 4 2 2 2" xfId="1430"/>
    <cellStyle name="千位分隔 4 2 2 2 2" xfId="4668"/>
    <cellStyle name="千位分隔 4 2 2 2 3" xfId="5233"/>
    <cellStyle name="千位分隔 4 2 2 3" xfId="1768"/>
    <cellStyle name="千位分隔 4 2 2 3 2" xfId="4669"/>
    <cellStyle name="千位分隔 4 2 2 3 3" xfId="5234"/>
    <cellStyle name="千位分隔 4 2 2 4" xfId="1770"/>
    <cellStyle name="千位分隔 4 2 2 4 2" xfId="4670"/>
    <cellStyle name="千位分隔 4 2 2 4 3" xfId="5235"/>
    <cellStyle name="千位分隔 4 2 2 5" xfId="4667"/>
    <cellStyle name="千位分隔 4 2 2 6" xfId="5232"/>
    <cellStyle name="千位分隔 4 2 3" xfId="1433"/>
    <cellStyle name="千位分隔 4 2 3 2" xfId="1803"/>
    <cellStyle name="千位分隔 4 2 3 2 2" xfId="4672"/>
    <cellStyle name="千位分隔 4 2 3 2 3" xfId="5237"/>
    <cellStyle name="千位分隔 4 2 3 3" xfId="1805"/>
    <cellStyle name="千位分隔 4 2 3 3 2" xfId="4673"/>
    <cellStyle name="千位分隔 4 2 3 3 3" xfId="5238"/>
    <cellStyle name="千位分隔 4 2 3 4" xfId="4671"/>
    <cellStyle name="千位分隔 4 2 3 5" xfId="5236"/>
    <cellStyle name="千位分隔 4 2 4" xfId="2172"/>
    <cellStyle name="千位分隔 4 2 4 2" xfId="1752"/>
    <cellStyle name="千位分隔 4 2 4 2 2" xfId="4675"/>
    <cellStyle name="千位分隔 4 2 4 2 3" xfId="5240"/>
    <cellStyle name="千位分隔 4 2 4 3" xfId="1754"/>
    <cellStyle name="千位分隔 4 2 4 3 2" xfId="4676"/>
    <cellStyle name="千位分隔 4 2 4 3 3" xfId="5241"/>
    <cellStyle name="千位分隔 4 2 4 4" xfId="2173"/>
    <cellStyle name="千位分隔 4 2 4 4 2" xfId="4677"/>
    <cellStyle name="千位分隔 4 2 4 4 3" xfId="5242"/>
    <cellStyle name="千位分隔 4 2 4 5" xfId="4674"/>
    <cellStyle name="千位分隔 4 2 4 6" xfId="5239"/>
    <cellStyle name="千位分隔 4 2 5" xfId="2174"/>
    <cellStyle name="千位分隔 4 2 5 2" xfId="4678"/>
    <cellStyle name="千位分隔 4 2 5 3" xfId="5243"/>
    <cellStyle name="千位分隔 4 2 6" xfId="2175"/>
    <cellStyle name="千位分隔 4 2 6 2" xfId="4679"/>
    <cellStyle name="千位分隔 4 2 6 3" xfId="5244"/>
    <cellStyle name="千位分隔 4 2 7" xfId="2176"/>
    <cellStyle name="千位分隔 4 2 7 2" xfId="4680"/>
    <cellStyle name="千位分隔 4 2 7 3" xfId="5245"/>
    <cellStyle name="千位分隔 4 2 8" xfId="4666"/>
    <cellStyle name="千位分隔 4 2 9" xfId="5231"/>
    <cellStyle name="千位分隔 4 3" xfId="1435"/>
    <cellStyle name="千位分隔 4 3 2" xfId="1437"/>
    <cellStyle name="千位分隔 4 3 2 2" xfId="4682"/>
    <cellStyle name="千位分隔 4 3 2 3" xfId="5247"/>
    <cellStyle name="千位分隔 4 3 3" xfId="2177"/>
    <cellStyle name="千位分隔 4 3 3 2" xfId="4683"/>
    <cellStyle name="千位分隔 4 3 3 3" xfId="5248"/>
    <cellStyle name="千位分隔 4 3 4" xfId="2178"/>
    <cellStyle name="千位分隔 4 3 4 2" xfId="4684"/>
    <cellStyle name="千位分隔 4 3 4 3" xfId="5249"/>
    <cellStyle name="千位分隔 4 3 5" xfId="4681"/>
    <cellStyle name="千位分隔 4 3 6" xfId="5246"/>
    <cellStyle name="千位分隔 4 4" xfId="1439"/>
    <cellStyle name="千位分隔 4 4 2" xfId="2179"/>
    <cellStyle name="千位分隔 4 4 2 2" xfId="4686"/>
    <cellStyle name="千位分隔 4 4 2 3" xfId="5251"/>
    <cellStyle name="千位分隔 4 4 3" xfId="2180"/>
    <cellStyle name="千位分隔 4 4 3 2" xfId="4687"/>
    <cellStyle name="千位分隔 4 4 3 3" xfId="5252"/>
    <cellStyle name="千位分隔 4 4 4" xfId="1811"/>
    <cellStyle name="千位分隔 4 4 4 2" xfId="4688"/>
    <cellStyle name="千位分隔 4 4 4 3" xfId="5253"/>
    <cellStyle name="千位分隔 4 4 5" xfId="4685"/>
    <cellStyle name="千位分隔 4 4 6" xfId="5250"/>
    <cellStyle name="千位分隔 4 5" xfId="2181"/>
    <cellStyle name="千位分隔 4 5 2" xfId="2182"/>
    <cellStyle name="千位分隔 4 5 2 2" xfId="4690"/>
    <cellStyle name="千位分隔 4 5 2 3" xfId="5255"/>
    <cellStyle name="千位分隔 4 5 3" xfId="2183"/>
    <cellStyle name="千位分隔 4 5 3 2" xfId="4691"/>
    <cellStyle name="千位分隔 4 5 3 3" xfId="5256"/>
    <cellStyle name="千位分隔 4 5 4" xfId="4689"/>
    <cellStyle name="千位分隔 4 5 5" xfId="5254"/>
    <cellStyle name="千位分隔 4 6" xfId="76"/>
    <cellStyle name="千位分隔 4 6 2" xfId="376"/>
    <cellStyle name="千位分隔 4 6 2 2" xfId="4693"/>
    <cellStyle name="千位分隔 4 6 2 3" xfId="5258"/>
    <cellStyle name="千位分隔 4 6 3" xfId="2184"/>
    <cellStyle name="千位分隔 4 6 3 2" xfId="4694"/>
    <cellStyle name="千位分隔 4 6 3 3" xfId="5259"/>
    <cellStyle name="千位分隔 4 6 4" xfId="2185"/>
    <cellStyle name="千位分隔 4 6 4 2" xfId="4695"/>
    <cellStyle name="千位分隔 4 6 4 3" xfId="5260"/>
    <cellStyle name="千位分隔 4 6 5" xfId="4692"/>
    <cellStyle name="千位分隔 4 6 6" xfId="5257"/>
    <cellStyle name="千位分隔 4 7" xfId="2186"/>
    <cellStyle name="千位分隔 4 7 2" xfId="4696"/>
    <cellStyle name="千位分隔 4 7 3" xfId="5261"/>
    <cellStyle name="千位分隔 4 8" xfId="2187"/>
    <cellStyle name="千位分隔 4 8 2" xfId="4697"/>
    <cellStyle name="千位分隔 4 8 3" xfId="5262"/>
    <cellStyle name="千位分隔 4 9" xfId="2188"/>
    <cellStyle name="千位分隔 4 9 2" xfId="4698"/>
    <cellStyle name="千位分隔 4 9 3" xfId="5263"/>
    <cellStyle name="千位分隔 5" xfId="497"/>
    <cellStyle name="千位分隔 5 2" xfId="500"/>
    <cellStyle name="千位分隔 5 2 2" xfId="4700"/>
    <cellStyle name="千位分隔 5 2 3" xfId="5264"/>
    <cellStyle name="千位分隔 5 3" xfId="503"/>
    <cellStyle name="千位分隔 5 3 2" xfId="4701"/>
    <cellStyle name="千位分隔 5 3 3" xfId="5265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2 3" xfId="5267"/>
    <cellStyle name="千位分隔 6 3" xfId="515"/>
    <cellStyle name="千位分隔 6 3 2" xfId="4705"/>
    <cellStyle name="千位分隔 6 3 3" xfId="5268"/>
    <cellStyle name="千位分隔 6 4" xfId="4703"/>
    <cellStyle name="千位分隔 6 5" xfId="5266"/>
    <cellStyle name="千位分隔 7" xfId="418"/>
    <cellStyle name="千位分隔 7 2" xfId="4706"/>
    <cellStyle name="千位分隔 7 3" xfId="5269"/>
    <cellStyle name="千位分隔 8" xfId="429"/>
    <cellStyle name="千位分隔 8 2" xfId="4707"/>
    <cellStyle name="千位分隔 8 3" xfId="5270"/>
    <cellStyle name="千位分隔 9" xfId="435"/>
    <cellStyle name="千位分隔 9 2" xfId="4708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1"/>
    <cellStyle name="强调文字颜色 1 2 2 2 3" xfId="2731"/>
    <cellStyle name="强调文字颜色 1 2 2 3" xfId="2194"/>
    <cellStyle name="强调文字颜色 1 2 2 3 2" xfId="2732"/>
    <cellStyle name="强调文字颜色 1 2 2 4" xfId="2730"/>
    <cellStyle name="强调文字颜色 1 2 3" xfId="2195"/>
    <cellStyle name="强调文字颜色 1 2 3 2" xfId="1249"/>
    <cellStyle name="强调文字颜色 1 2 3 2 2" xfId="1251"/>
    <cellStyle name="强调文字颜色 1 2 3 2 2 2" xfId="4714"/>
    <cellStyle name="强调文字颜色 1 2 3 2 3" xfId="4713"/>
    <cellStyle name="强调文字颜色 1 2 3 3" xfId="1267"/>
    <cellStyle name="强调文字颜色 1 2 3 3 2" xfId="4715"/>
    <cellStyle name="强调文字颜色 1 2 3 4" xfId="2733"/>
    <cellStyle name="强调文字颜色 1 2 3 5" xfId="4712"/>
    <cellStyle name="强调文字颜色 1 2 4" xfId="2196"/>
    <cellStyle name="强调文字颜色 1 2 4 2" xfId="2198"/>
    <cellStyle name="强调文字颜色 1 2 4 2 2" xfId="4717"/>
    <cellStyle name="强调文字颜色 1 2 4 3" xfId="4716"/>
    <cellStyle name="强调文字颜色 1 2 5" xfId="2199"/>
    <cellStyle name="强调文字颜色 1 2 5 2" xfId="4718"/>
    <cellStyle name="强调文字颜色 1 2 6" xfId="2729"/>
    <cellStyle name="强调文字颜色 1 2 7" xfId="4710"/>
    <cellStyle name="强调文字颜色 1 3" xfId="1568"/>
    <cellStyle name="强调文字颜色 1 3 2" xfId="2200"/>
    <cellStyle name="强调文字颜色 1 3 2 2" xfId="2201"/>
    <cellStyle name="强调文字颜色 1 3 2 2 2" xfId="2202"/>
    <cellStyle name="强调文字颜色 1 3 2 2 2 2" xfId="4721"/>
    <cellStyle name="强调文字颜色 1 3 2 2 3" xfId="4720"/>
    <cellStyle name="强调文字颜色 1 3 2 3" xfId="1836"/>
    <cellStyle name="强调文字颜色 1 3 2 3 2" xfId="4722"/>
    <cellStyle name="强调文字颜色 1 3 2 4" xfId="4719"/>
    <cellStyle name="强调文字颜色 1 3 3" xfId="2203"/>
    <cellStyle name="强调文字颜色 1 3 3 2" xfId="2204"/>
    <cellStyle name="强调文字颜色 1 3 3 2 2" xfId="4724"/>
    <cellStyle name="强调文字颜色 1 3 3 3" xfId="4723"/>
    <cellStyle name="强调文字颜色 1 3 4" xfId="1400"/>
    <cellStyle name="强调文字颜色 1 3 4 2" xfId="4725"/>
    <cellStyle name="强调文字颜色 1 3 5" xfId="2734"/>
    <cellStyle name="强调文字颜色 1 4" xfId="1570"/>
    <cellStyle name="强调文字颜色 1 4 2" xfId="2205"/>
    <cellStyle name="强调文字颜色 1 4 2 2" xfId="2206"/>
    <cellStyle name="强调文字颜色 1 4 2 2 2" xfId="4728"/>
    <cellStyle name="强调文字颜色 1 4 2 3" xfId="4727"/>
    <cellStyle name="强调文字颜色 1 4 3" xfId="2207"/>
    <cellStyle name="强调文字颜色 1 4 3 2" xfId="4729"/>
    <cellStyle name="强调文字颜色 1 4 4" xfId="4726"/>
    <cellStyle name="强调文字颜色 1 5" xfId="1308"/>
    <cellStyle name="强调文字颜色 1 5 2" xfId="1311"/>
    <cellStyle name="强调文字颜色 1 5 2 2" xfId="1693"/>
    <cellStyle name="强调文字颜色 1 5 2 2 2" xfId="4732"/>
    <cellStyle name="强调文字颜色 1 5 2 3" xfId="4731"/>
    <cellStyle name="强调文字颜色 1 5 3" xfId="2209"/>
    <cellStyle name="强调文字颜色 1 5 3 2" xfId="4733"/>
    <cellStyle name="强调文字颜色 1 5 4" xfId="4730"/>
    <cellStyle name="强调文字颜色 1 6" xfId="1313"/>
    <cellStyle name="强调文字颜色 1 6 2" xfId="2210"/>
    <cellStyle name="强调文字颜色 1 6 2 2" xfId="4735"/>
    <cellStyle name="强调文字颜色 1 6 3" xfId="4734"/>
    <cellStyle name="强调文字颜色 1 7" xfId="2211"/>
    <cellStyle name="强调文字颜色 1 7 2" xfId="4736"/>
    <cellStyle name="强调文字颜色 1 8" xfId="2728"/>
    <cellStyle name="强调文字颜色 1 9" xfId="4709"/>
    <cellStyle name="强调文字颜色 2" xfId="822"/>
    <cellStyle name="强调文字颜色 2 2" xfId="1572"/>
    <cellStyle name="强调文字颜色 2 2 2" xfId="2212"/>
    <cellStyle name="强调文字颜色 2 2 2 2" xfId="556"/>
    <cellStyle name="强调文字颜色 2 2 2 2 2" xfId="210"/>
    <cellStyle name="强调文字颜色 2 2 2 2 2 2" xfId="4739"/>
    <cellStyle name="强调文字颜色 2 2 2 2 3" xfId="2738"/>
    <cellStyle name="强调文字颜色 2 2 2 3" xfId="490"/>
    <cellStyle name="强调文字颜色 2 2 2 3 2" xfId="2739"/>
    <cellStyle name="强调文字颜色 2 2 2 4" xfId="2737"/>
    <cellStyle name="强调文字颜色 2 2 3" xfId="2213"/>
    <cellStyle name="强调文字颜色 2 2 3 2" xfId="574"/>
    <cellStyle name="强调文字颜色 2 2 3 2 2" xfId="63"/>
    <cellStyle name="强调文字颜色 2 2 3 2 2 2" xfId="4742"/>
    <cellStyle name="强调文字颜色 2 2 3 2 3" xfId="4741"/>
    <cellStyle name="强调文字颜色 2 2 3 3" xfId="581"/>
    <cellStyle name="强调文字颜色 2 2 3 3 2" xfId="4743"/>
    <cellStyle name="强调文字颜色 2 2 3 4" xfId="2740"/>
    <cellStyle name="强调文字颜色 2 2 3 5" xfId="4740"/>
    <cellStyle name="强调文字颜色 2 2 4" xfId="2214"/>
    <cellStyle name="强调文字颜色 2 2 4 2" xfId="598"/>
    <cellStyle name="强调文字颜色 2 2 4 2 2" xfId="4745"/>
    <cellStyle name="强调文字颜色 2 2 4 3" xfId="4744"/>
    <cellStyle name="强调文字颜色 2 2 5" xfId="2197"/>
    <cellStyle name="强调文字颜色 2 2 5 2" xfId="4746"/>
    <cellStyle name="强调文字颜色 2 2 6" xfId="2736"/>
    <cellStyle name="强调文字颜色 2 2 7" xfId="4738"/>
    <cellStyle name="强调文字颜色 2 3" xfId="1574"/>
    <cellStyle name="强调文字颜色 2 3 2" xfId="2216"/>
    <cellStyle name="强调文字颜色 2 3 2 2" xfId="1685"/>
    <cellStyle name="强调文字颜色 2 3 2 2 2" xfId="2218"/>
    <cellStyle name="强调文字颜色 2 3 2 2 2 2" xfId="4749"/>
    <cellStyle name="强调文字颜色 2 3 2 2 3" xfId="4748"/>
    <cellStyle name="强调文字颜色 2 3 2 3" xfId="535"/>
    <cellStyle name="强调文字颜色 2 3 2 3 2" xfId="4750"/>
    <cellStyle name="强调文字颜色 2 3 2 4" xfId="4747"/>
    <cellStyle name="强调文字颜色 2 3 3" xfId="1851"/>
    <cellStyle name="强调文字颜色 2 3 3 2" xfId="1727"/>
    <cellStyle name="强调文字颜色 2 3 3 2 2" xfId="4752"/>
    <cellStyle name="强调文字颜色 2 3 3 3" xfId="4751"/>
    <cellStyle name="强调文字颜色 2 3 4" xfId="1427"/>
    <cellStyle name="强调文字颜色 2 3 4 2" xfId="4753"/>
    <cellStyle name="强调文字颜色 2 3 5" xfId="2741"/>
    <cellStyle name="强调文字颜色 2 4" xfId="2219"/>
    <cellStyle name="强调文字颜色 2 4 2" xfId="2220"/>
    <cellStyle name="强调文字颜色 2 4 2 2" xfId="2221"/>
    <cellStyle name="强调文字颜色 2 4 2 2 2" xfId="4756"/>
    <cellStyle name="强调文字颜色 2 4 2 3" xfId="4755"/>
    <cellStyle name="强调文字颜色 2 4 3" xfId="2222"/>
    <cellStyle name="强调文字颜色 2 4 3 2" xfId="4757"/>
    <cellStyle name="强调文字颜色 2 4 4" xfId="4754"/>
    <cellStyle name="强调文字颜色 2 5" xfId="1317"/>
    <cellStyle name="强调文字颜色 2 5 2" xfId="2223"/>
    <cellStyle name="强调文字颜色 2 5 2 2" xfId="2224"/>
    <cellStyle name="强调文字颜色 2 5 2 2 2" xfId="4760"/>
    <cellStyle name="强调文字颜色 2 5 2 3" xfId="4759"/>
    <cellStyle name="强调文字颜色 2 5 3" xfId="2225"/>
    <cellStyle name="强调文字颜色 2 5 3 2" xfId="4761"/>
    <cellStyle name="强调文字颜色 2 5 4" xfId="4758"/>
    <cellStyle name="强调文字颜色 2 6" xfId="2226"/>
    <cellStyle name="强调文字颜色 2 6 2" xfId="2227"/>
    <cellStyle name="强调文字颜色 2 6 2 2" xfId="4763"/>
    <cellStyle name="强调文字颜色 2 6 3" xfId="4762"/>
    <cellStyle name="强调文字颜色 2 7" xfId="2228"/>
    <cellStyle name="强调文字颜色 2 7 2" xfId="4764"/>
    <cellStyle name="强调文字颜色 2 8" xfId="2735"/>
    <cellStyle name="强调文字颜色 2 9" xfId="4737"/>
    <cellStyle name="强调文字颜色 3" xfId="1576"/>
    <cellStyle name="强调文字颜色 3 2" xfId="1579"/>
    <cellStyle name="强调文字颜色 3 2 2" xfId="2229"/>
    <cellStyle name="强调文字颜色 3 2 2 2" xfId="172"/>
    <cellStyle name="强调文字颜色 3 2 2 2 2" xfId="174"/>
    <cellStyle name="强调文字颜色 3 2 2 2 2 2" xfId="4767"/>
    <cellStyle name="强调文字颜色 3 2 2 2 3" xfId="2745"/>
    <cellStyle name="强调文字颜色 3 2 2 3" xfId="176"/>
    <cellStyle name="强调文字颜色 3 2 2 3 2" xfId="2746"/>
    <cellStyle name="强调文字颜色 3 2 2 4" xfId="2744"/>
    <cellStyle name="强调文字颜色 3 2 3" xfId="2230"/>
    <cellStyle name="强调文字颜色 3 2 3 2" xfId="186"/>
    <cellStyle name="强调文字颜色 3 2 3 2 2" xfId="2231"/>
    <cellStyle name="强调文字颜色 3 2 3 2 2 2" xfId="4770"/>
    <cellStyle name="强调文字颜色 3 2 3 2 3" xfId="4769"/>
    <cellStyle name="强调文字颜色 3 2 3 3" xfId="1293"/>
    <cellStyle name="强调文字颜色 3 2 3 3 2" xfId="4771"/>
    <cellStyle name="强调文字颜色 3 2 3 4" xfId="2747"/>
    <cellStyle name="强调文字颜色 3 2 3 5" xfId="4768"/>
    <cellStyle name="强调文字颜色 3 2 4" xfId="2232"/>
    <cellStyle name="强调文字颜色 3 2 4 2" xfId="191"/>
    <cellStyle name="强调文字颜色 3 2 4 2 2" xfId="4773"/>
    <cellStyle name="强调文字颜色 3 2 4 3" xfId="4772"/>
    <cellStyle name="强调文字颜色 3 2 5" xfId="1403"/>
    <cellStyle name="强调文字颜色 3 2 5 2" xfId="4774"/>
    <cellStyle name="强调文字颜色 3 2 6" xfId="2743"/>
    <cellStyle name="强调文字颜色 3 2 7" xfId="4766"/>
    <cellStyle name="强调文字颜色 3 3" xfId="1581"/>
    <cellStyle name="强调文字颜色 3 3 2" xfId="2233"/>
    <cellStyle name="强调文字颜色 3 3 2 2" xfId="246"/>
    <cellStyle name="强调文字颜色 3 3 2 2 2" xfId="249"/>
    <cellStyle name="强调文字颜色 3 3 2 2 2 2" xfId="4777"/>
    <cellStyle name="强调文字颜色 3 3 2 2 3" xfId="4776"/>
    <cellStyle name="强调文字颜色 3 3 2 3" xfId="262"/>
    <cellStyle name="强调文字颜色 3 3 2 3 2" xfId="4778"/>
    <cellStyle name="强调文字颜色 3 3 2 4" xfId="4775"/>
    <cellStyle name="强调文字颜色 3 3 3" xfId="855"/>
    <cellStyle name="强调文字颜色 3 3 3 2" xfId="276"/>
    <cellStyle name="强调文字颜色 3 3 3 2 2" xfId="4780"/>
    <cellStyle name="强调文字颜色 3 3 3 3" xfId="4779"/>
    <cellStyle name="强调文字颜色 3 3 4" xfId="857"/>
    <cellStyle name="强调文字颜色 3 3 4 2" xfId="4781"/>
    <cellStyle name="强调文字颜色 3 3 5" xfId="2748"/>
    <cellStyle name="强调文字颜色 3 4" xfId="1583"/>
    <cellStyle name="强调文字颜色 3 4 2" xfId="1700"/>
    <cellStyle name="强调文字颜色 3 4 2 2" xfId="2234"/>
    <cellStyle name="强调文字颜色 3 4 2 2 2" xfId="4784"/>
    <cellStyle name="强调文字颜色 3 4 2 3" xfId="4783"/>
    <cellStyle name="强调文字颜色 3 4 3" xfId="861"/>
    <cellStyle name="强调文字颜色 3 4 3 2" xfId="4785"/>
    <cellStyle name="强调文字颜色 3 4 4" xfId="4782"/>
    <cellStyle name="强调文字颜色 3 5" xfId="2235"/>
    <cellStyle name="强调文字颜色 3 5 2" xfId="1705"/>
    <cellStyle name="强调文字颜色 3 5 2 2" xfId="2236"/>
    <cellStyle name="强调文字颜色 3 5 2 2 2" xfId="4788"/>
    <cellStyle name="强调文字颜色 3 5 2 3" xfId="4787"/>
    <cellStyle name="强调文字颜色 3 5 3" xfId="2237"/>
    <cellStyle name="强调文字颜色 3 5 3 2" xfId="4789"/>
    <cellStyle name="强调文字颜色 3 5 4" xfId="4786"/>
    <cellStyle name="强调文字颜色 3 6" xfId="2238"/>
    <cellStyle name="强调文字颜色 3 6 2" xfId="1709"/>
    <cellStyle name="强调文字颜色 3 6 2 2" xfId="4791"/>
    <cellStyle name="强调文字颜色 3 6 3" xfId="4790"/>
    <cellStyle name="强调文字颜色 3 7" xfId="2239"/>
    <cellStyle name="强调文字颜色 3 7 2" xfId="4792"/>
    <cellStyle name="强调文字颜色 3 8" xfId="2742"/>
    <cellStyle name="强调文字颜色 3 9" xfId="4765"/>
    <cellStyle name="强调文字颜色 4" xfId="1585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5"/>
    <cellStyle name="强调文字颜色 4 2 2 2 3" xfId="2752"/>
    <cellStyle name="强调文字颜色 4 2 2 3" xfId="446"/>
    <cellStyle name="强调文字颜色 4 2 2 3 2" xfId="2753"/>
    <cellStyle name="强调文字颜色 4 2 2 4" xfId="2751"/>
    <cellStyle name="强调文字颜色 4 2 3" xfId="2242"/>
    <cellStyle name="强调文字颜色 4 2 3 2" xfId="459"/>
    <cellStyle name="强调文字颜色 4 2 3 2 2" xfId="267"/>
    <cellStyle name="强调文字颜色 4 2 3 2 2 2" xfId="4798"/>
    <cellStyle name="强调文字颜色 4 2 3 2 3" xfId="4797"/>
    <cellStyle name="强调文字颜色 4 2 3 3" xfId="544"/>
    <cellStyle name="强调文字颜色 4 2 3 3 2" xfId="4799"/>
    <cellStyle name="强调文字颜色 4 2 3 4" xfId="2754"/>
    <cellStyle name="强调文字颜色 4 2 3 5" xfId="4796"/>
    <cellStyle name="强调文字颜色 4 2 4" xfId="2243"/>
    <cellStyle name="强调文字颜色 4 2 4 2" xfId="390"/>
    <cellStyle name="强调文字颜色 4 2 4 2 2" xfId="4801"/>
    <cellStyle name="强调文字颜色 4 2 4 3" xfId="4800"/>
    <cellStyle name="强调文字颜色 4 2 5" xfId="1412"/>
    <cellStyle name="强调文字颜色 4 2 5 2" xfId="4802"/>
    <cellStyle name="强调文字颜色 4 2 6" xfId="2750"/>
    <cellStyle name="强调文字颜色 4 2 7" xfId="4794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5"/>
    <cellStyle name="强调文字颜色 4 3 2 2 3" xfId="4804"/>
    <cellStyle name="强调文字颜色 4 3 2 3" xfId="479"/>
    <cellStyle name="强调文字颜色 4 3 2 3 2" xfId="4806"/>
    <cellStyle name="强调文字颜色 4 3 2 4" xfId="4803"/>
    <cellStyle name="强调文字颜色 4 3 3" xfId="868"/>
    <cellStyle name="强调文字颜色 4 3 3 2" xfId="34"/>
    <cellStyle name="强调文字颜色 4 3 3 2 2" xfId="4808"/>
    <cellStyle name="强调文字颜色 4 3 3 3" xfId="4807"/>
    <cellStyle name="强调文字颜色 4 3 4" xfId="870"/>
    <cellStyle name="强调文字颜色 4 3 4 2" xfId="4809"/>
    <cellStyle name="强调文字颜色 4 3 5" xfId="2755"/>
    <cellStyle name="强调文字颜色 4 4" xfId="2246"/>
    <cellStyle name="强调文字颜色 4 4 2" xfId="2247"/>
    <cellStyle name="强调文字颜色 4 4 2 2" xfId="2025"/>
    <cellStyle name="强调文字颜色 4 4 2 2 2" xfId="4812"/>
    <cellStyle name="强调文字颜色 4 4 2 3" xfId="4811"/>
    <cellStyle name="强调文字颜色 4 4 3" xfId="874"/>
    <cellStyle name="强调文字颜色 4 4 3 2" xfId="4813"/>
    <cellStyle name="强调文字颜色 4 4 4" xfId="4810"/>
    <cellStyle name="强调文字颜色 4 5" xfId="2248"/>
    <cellStyle name="强调文字颜色 4 5 2" xfId="2249"/>
    <cellStyle name="强调文字颜色 4 5 2 2" xfId="2250"/>
    <cellStyle name="强调文字颜色 4 5 2 2 2" xfId="4816"/>
    <cellStyle name="强调文字颜色 4 5 2 3" xfId="4815"/>
    <cellStyle name="强调文字颜色 4 5 3" xfId="2251"/>
    <cellStyle name="强调文字颜色 4 5 3 2" xfId="4817"/>
    <cellStyle name="强调文字颜色 4 5 4" xfId="4814"/>
    <cellStyle name="强调文字颜色 4 6" xfId="2252"/>
    <cellStyle name="强调文字颜色 4 6 2" xfId="2253"/>
    <cellStyle name="强调文字颜色 4 6 2 2" xfId="4819"/>
    <cellStyle name="强调文字颜色 4 6 3" xfId="4818"/>
    <cellStyle name="强调文字颜色 4 7" xfId="2254"/>
    <cellStyle name="强调文字颜色 4 7 2" xfId="4820"/>
    <cellStyle name="强调文字颜色 4 8" xfId="2749"/>
    <cellStyle name="强调文字颜色 4 9" xfId="4793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3"/>
    <cellStyle name="强调文字颜色 5 2 2 2 3" xfId="2759"/>
    <cellStyle name="强调文字颜色 5 2 2 3" xfId="2257"/>
    <cellStyle name="强调文字颜色 5 2 2 3 2" xfId="2760"/>
    <cellStyle name="强调文字颜色 5 2 2 4" xfId="2758"/>
    <cellStyle name="强调文字颜色 5 2 3" xfId="1205"/>
    <cellStyle name="强调文字颜色 5 2 3 2" xfId="2258"/>
    <cellStyle name="强调文字颜色 5 2 3 2 2" xfId="2259"/>
    <cellStyle name="强调文字颜色 5 2 3 2 2 2" xfId="4826"/>
    <cellStyle name="强调文字颜色 5 2 3 2 3" xfId="4825"/>
    <cellStyle name="强调文字颜色 5 2 3 3" xfId="2260"/>
    <cellStyle name="强调文字颜色 5 2 3 3 2" xfId="4827"/>
    <cellStyle name="强调文字颜色 5 2 3 4" xfId="2761"/>
    <cellStyle name="强调文字颜色 5 2 3 5" xfId="4824"/>
    <cellStyle name="强调文字颜色 5 2 4" xfId="2261"/>
    <cellStyle name="强调文字颜色 5 2 4 2" xfId="2262"/>
    <cellStyle name="强调文字颜色 5 2 4 2 2" xfId="4829"/>
    <cellStyle name="强调文字颜色 5 2 4 3" xfId="4828"/>
    <cellStyle name="强调文字颜色 5 2 5" xfId="2264"/>
    <cellStyle name="强调文字颜色 5 2 5 2" xfId="4830"/>
    <cellStyle name="强调文字颜色 5 2 6" xfId="2757"/>
    <cellStyle name="强调文字颜色 5 2 7" xfId="4822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3"/>
    <cellStyle name="强调文字颜色 5 3 2 2 3" xfId="4832"/>
    <cellStyle name="强调文字颜色 5 3 2 3" xfId="2269"/>
    <cellStyle name="强调文字颜色 5 3 2 3 2" xfId="4834"/>
    <cellStyle name="强调文字颜色 5 3 2 4" xfId="4831"/>
    <cellStyle name="强调文字颜色 5 3 3" xfId="879"/>
    <cellStyle name="强调文字颜色 5 3 3 2" xfId="2270"/>
    <cellStyle name="强调文字颜色 5 3 3 2 2" xfId="4836"/>
    <cellStyle name="强调文字颜色 5 3 3 3" xfId="4835"/>
    <cellStyle name="强调文字颜色 5 3 4" xfId="2271"/>
    <cellStyle name="强调文字颜色 5 3 4 2" xfId="4837"/>
    <cellStyle name="强调文字颜色 5 3 5" xfId="2762"/>
    <cellStyle name="强调文字颜色 5 4" xfId="2272"/>
    <cellStyle name="强调文字颜色 5 4 2" xfId="1916"/>
    <cellStyle name="强调文字颜色 5 4 2 2" xfId="2273"/>
    <cellStyle name="强调文字颜色 5 4 2 2 2" xfId="4840"/>
    <cellStyle name="强调文字颜色 5 4 2 3" xfId="4839"/>
    <cellStyle name="强调文字颜色 5 4 3" xfId="1918"/>
    <cellStyle name="强调文字颜色 5 4 3 2" xfId="4841"/>
    <cellStyle name="强调文字颜色 5 4 4" xfId="4838"/>
    <cellStyle name="强调文字颜色 5 5" xfId="2274"/>
    <cellStyle name="强调文字颜色 5 5 2" xfId="2275"/>
    <cellStyle name="强调文字颜色 5 5 2 2" xfId="2277"/>
    <cellStyle name="强调文字颜色 5 5 2 2 2" xfId="4844"/>
    <cellStyle name="强调文字颜色 5 5 2 3" xfId="4843"/>
    <cellStyle name="强调文字颜色 5 5 3" xfId="2278"/>
    <cellStyle name="强调文字颜色 5 5 3 2" xfId="4845"/>
    <cellStyle name="强调文字颜色 5 5 4" xfId="4842"/>
    <cellStyle name="强调文字颜色 5 6" xfId="2279"/>
    <cellStyle name="强调文字颜色 5 6 2" xfId="2280"/>
    <cellStyle name="强调文字颜色 5 6 2 2" xfId="4847"/>
    <cellStyle name="强调文字颜色 5 6 3" xfId="4846"/>
    <cellStyle name="强调文字颜色 5 7" xfId="2281"/>
    <cellStyle name="强调文字颜色 5 7 2" xfId="4848"/>
    <cellStyle name="强调文字颜色 5 8" xfId="2756"/>
    <cellStyle name="强调文字颜色 5 9" xfId="4821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1"/>
    <cellStyle name="强调文字颜色 6 2 2 2 3" xfId="2766"/>
    <cellStyle name="强调文字颜色 6 2 2 3" xfId="2286"/>
    <cellStyle name="强调文字颜色 6 2 2 3 2" xfId="2767"/>
    <cellStyle name="强调文字颜色 6 2 2 4" xfId="2765"/>
    <cellStyle name="强调文字颜色 6 2 3" xfId="2287"/>
    <cellStyle name="强调文字颜色 6 2 3 2" xfId="2288"/>
    <cellStyle name="强调文字颜色 6 2 3 2 2" xfId="2289"/>
    <cellStyle name="强调文字颜色 6 2 3 2 2 2" xfId="4854"/>
    <cellStyle name="强调文字颜色 6 2 3 2 3" xfId="4853"/>
    <cellStyle name="强调文字颜色 6 2 3 3" xfId="2290"/>
    <cellStyle name="强调文字颜色 6 2 3 3 2" xfId="4855"/>
    <cellStyle name="强调文字颜色 6 2 3 4" xfId="2768"/>
    <cellStyle name="强调文字颜色 6 2 3 5" xfId="4852"/>
    <cellStyle name="强调文字颜色 6 2 4" xfId="2291"/>
    <cellStyle name="强调文字颜色 6 2 4 2" xfId="2292"/>
    <cellStyle name="强调文字颜色 6 2 4 2 2" xfId="4857"/>
    <cellStyle name="强调文字颜色 6 2 4 3" xfId="4856"/>
    <cellStyle name="强调文字颜色 6 2 5" xfId="2293"/>
    <cellStyle name="强调文字颜色 6 2 5 2" xfId="4858"/>
    <cellStyle name="强调文字颜色 6 2 6" xfId="2764"/>
    <cellStyle name="强调文字颜色 6 2 7" xfId="4850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1"/>
    <cellStyle name="强调文字颜色 6 3 2 2 3" xfId="4860"/>
    <cellStyle name="强调文字颜色 6 3 2 3" xfId="2298"/>
    <cellStyle name="强调文字颜色 6 3 2 3 2" xfId="4862"/>
    <cellStyle name="强调文字颜色 6 3 2 4" xfId="4859"/>
    <cellStyle name="强调文字颜色 6 3 3" xfId="884"/>
    <cellStyle name="强调文字颜色 6 3 3 2" xfId="2299"/>
    <cellStyle name="强调文字颜色 6 3 3 2 2" xfId="4864"/>
    <cellStyle name="强调文字颜色 6 3 3 3" xfId="4863"/>
    <cellStyle name="强调文字颜色 6 3 4" xfId="2300"/>
    <cellStyle name="强调文字颜色 6 3 4 2" xfId="4865"/>
    <cellStyle name="强调文字颜色 6 3 5" xfId="2769"/>
    <cellStyle name="强调文字颜色 6 4" xfId="2301"/>
    <cellStyle name="强调文字颜色 6 4 2" xfId="2302"/>
    <cellStyle name="强调文字颜色 6 4 2 2" xfId="2303"/>
    <cellStyle name="强调文字颜色 6 4 2 2 2" xfId="4868"/>
    <cellStyle name="强调文字颜色 6 4 2 3" xfId="4867"/>
    <cellStyle name="强调文字颜色 6 4 3" xfId="2304"/>
    <cellStyle name="强调文字颜色 6 4 3 2" xfId="4869"/>
    <cellStyle name="强调文字颜色 6 4 4" xfId="4866"/>
    <cellStyle name="强调文字颜色 6 5" xfId="2305"/>
    <cellStyle name="强调文字颜色 6 5 2" xfId="2306"/>
    <cellStyle name="强调文字颜色 6 5 2 2" xfId="1488"/>
    <cellStyle name="强调文字颜色 6 5 2 2 2" xfId="4872"/>
    <cellStyle name="强调文字颜色 6 5 2 3" xfId="4871"/>
    <cellStyle name="强调文字颜色 6 5 3" xfId="2307"/>
    <cellStyle name="强调文字颜色 6 5 3 2" xfId="4873"/>
    <cellStyle name="强调文字颜色 6 5 4" xfId="4870"/>
    <cellStyle name="强调文字颜色 6 6" xfId="2308"/>
    <cellStyle name="强调文字颜色 6 6 2" xfId="2309"/>
    <cellStyle name="强调文字颜色 6 6 2 2" xfId="4875"/>
    <cellStyle name="强调文字颜色 6 6 3" xfId="4874"/>
    <cellStyle name="强调文字颜色 6 7" xfId="2310"/>
    <cellStyle name="强调文字颜色 6 7 2" xfId="4876"/>
    <cellStyle name="强调文字颜色 6 8" xfId="2763"/>
    <cellStyle name="强调文字颜色 6 9" xfId="4849"/>
    <cellStyle name="适中" xfId="2311"/>
    <cellStyle name="适中 2" xfId="1114"/>
    <cellStyle name="适中 2 2" xfId="2312"/>
    <cellStyle name="适中 2 2 2" xfId="1545"/>
    <cellStyle name="适中 2 2 2 2" xfId="2313"/>
    <cellStyle name="适中 2 2 2 2 2" xfId="4877"/>
    <cellStyle name="适中 2 2 2 3" xfId="2773"/>
    <cellStyle name="适中 2 2 3" xfId="2314"/>
    <cellStyle name="适中 2 2 3 2" xfId="2774"/>
    <cellStyle name="适中 2 2 4" xfId="2772"/>
    <cellStyle name="适中 2 3" xfId="2315"/>
    <cellStyle name="适中 2 3 2" xfId="2316"/>
    <cellStyle name="适中 2 3 2 2" xfId="4878"/>
    <cellStyle name="适中 2 3 3" xfId="2775"/>
    <cellStyle name="适中 2 4" xfId="674"/>
    <cellStyle name="适中 2 4 2" xfId="4879"/>
    <cellStyle name="适中 2 5" xfId="2771"/>
    <cellStyle name="适中 3" xfId="2317"/>
    <cellStyle name="适中 3 2" xfId="2318"/>
    <cellStyle name="适中 3 2 2" xfId="2319"/>
    <cellStyle name="适中 3 2 2 2" xfId="2320"/>
    <cellStyle name="适中 3 2 2 2 2" xfId="4882"/>
    <cellStyle name="适中 3 2 2 3" xfId="4881"/>
    <cellStyle name="适中 3 2 3" xfId="2321"/>
    <cellStyle name="适中 3 2 3 2" xfId="4883"/>
    <cellStyle name="适中 3 2 4" xfId="4880"/>
    <cellStyle name="适中 3 3" xfId="2322"/>
    <cellStyle name="适中 3 3 2" xfId="2323"/>
    <cellStyle name="适中 3 3 2 2" xfId="4885"/>
    <cellStyle name="适中 3 3 3" xfId="4884"/>
    <cellStyle name="适中 3 4" xfId="678"/>
    <cellStyle name="适中 3 4 2" xfId="4886"/>
    <cellStyle name="适中 3 5" xfId="2776"/>
    <cellStyle name="适中 4" xfId="2324"/>
    <cellStyle name="适中 4 2" xfId="2325"/>
    <cellStyle name="适中 4 2 2" xfId="2326"/>
    <cellStyle name="适中 4 2 2 2" xfId="4889"/>
    <cellStyle name="适中 4 2 3" xfId="4888"/>
    <cellStyle name="适中 4 3" xfId="2327"/>
    <cellStyle name="适中 4 3 2" xfId="4890"/>
    <cellStyle name="适中 4 4" xfId="4887"/>
    <cellStyle name="适中 5" xfId="2328"/>
    <cellStyle name="适中 5 2" xfId="2329"/>
    <cellStyle name="适中 5 2 2" xfId="2330"/>
    <cellStyle name="适中 5 2 2 2" xfId="4893"/>
    <cellStyle name="适中 5 2 3" xfId="4892"/>
    <cellStyle name="适中 5 3" xfId="2331"/>
    <cellStyle name="适中 5 3 2" xfId="4894"/>
    <cellStyle name="适中 5 4" xfId="4891"/>
    <cellStyle name="适中 6" xfId="2332"/>
    <cellStyle name="适中 6 2" xfId="2333"/>
    <cellStyle name="适中 6 2 2" xfId="4896"/>
    <cellStyle name="适中 6 3" xfId="4895"/>
    <cellStyle name="适中 7" xfId="2334"/>
    <cellStyle name="适中 7 2" xfId="4897"/>
    <cellStyle name="适中 8" xfId="2770"/>
    <cellStyle name="输出" xfId="85"/>
    <cellStyle name="输出 2" xfId="563"/>
    <cellStyle name="输出 2 2" xfId="2335"/>
    <cellStyle name="输出 2 2 2" xfId="1650"/>
    <cellStyle name="输出 2 2 2 2" xfId="1652"/>
    <cellStyle name="输出 2 2 2 2 2" xfId="4900"/>
    <cellStyle name="输出 2 2 2 3" xfId="2780"/>
    <cellStyle name="输出 2 2 3" xfId="1655"/>
    <cellStyle name="输出 2 2 3 2" xfId="2781"/>
    <cellStyle name="输出 2 2 4" xfId="2779"/>
    <cellStyle name="输出 2 3" xfId="2336"/>
    <cellStyle name="输出 2 3 2" xfId="1661"/>
    <cellStyle name="输出 2 3 2 2" xfId="2337"/>
    <cellStyle name="输出 2 3 2 2 2" xfId="4903"/>
    <cellStyle name="输出 2 3 2 3" xfId="4902"/>
    <cellStyle name="输出 2 3 3" xfId="1663"/>
    <cellStyle name="输出 2 3 3 2" xfId="4904"/>
    <cellStyle name="输出 2 3 4" xfId="2782"/>
    <cellStyle name="输出 2 3 5" xfId="4901"/>
    <cellStyle name="输出 2 4" xfId="2338"/>
    <cellStyle name="输出 2 4 2" xfId="1667"/>
    <cellStyle name="输出 2 4 2 2" xfId="4906"/>
    <cellStyle name="输出 2 4 3" xfId="4905"/>
    <cellStyle name="输出 2 5" xfId="1863"/>
    <cellStyle name="输出 2 5 2" xfId="4907"/>
    <cellStyle name="输出 2 6" xfId="2778"/>
    <cellStyle name="输出 2 7" xfId="4899"/>
    <cellStyle name="输出 3" xfId="2339"/>
    <cellStyle name="输出 3 2" xfId="2340"/>
    <cellStyle name="输出 3 2 2" xfId="2082"/>
    <cellStyle name="输出 3 2 2 2" xfId="2341"/>
    <cellStyle name="输出 3 2 2 2 2" xfId="4910"/>
    <cellStyle name="输出 3 2 2 3" xfId="4909"/>
    <cellStyle name="输出 3 2 3" xfId="2342"/>
    <cellStyle name="输出 3 2 3 2" xfId="4911"/>
    <cellStyle name="输出 3 2 4" xfId="4908"/>
    <cellStyle name="输出 3 3" xfId="2343"/>
    <cellStyle name="输出 3 3 2" xfId="2344"/>
    <cellStyle name="输出 3 3 2 2" xfId="4913"/>
    <cellStyle name="输出 3 3 3" xfId="4912"/>
    <cellStyle name="输出 3 4" xfId="2345"/>
    <cellStyle name="输出 3 4 2" xfId="4914"/>
    <cellStyle name="输出 3 5" xfId="2783"/>
    <cellStyle name="输出 4" xfId="1310"/>
    <cellStyle name="输出 4 2" xfId="1692"/>
    <cellStyle name="输出 4 2 2" xfId="1696"/>
    <cellStyle name="输出 4 2 2 2" xfId="4917"/>
    <cellStyle name="输出 4 2 3" xfId="4916"/>
    <cellStyle name="输出 4 3" xfId="1730"/>
    <cellStyle name="输出 4 3 2" xfId="4918"/>
    <cellStyle name="输出 4 4" xfId="4915"/>
    <cellStyle name="输出 5" xfId="2208"/>
    <cellStyle name="输出 5 2" xfId="2346"/>
    <cellStyle name="输出 5 2 2" xfId="2347"/>
    <cellStyle name="输出 5 2 2 2" xfId="4921"/>
    <cellStyle name="输出 5 2 3" xfId="4920"/>
    <cellStyle name="输出 5 3" xfId="2348"/>
    <cellStyle name="输出 5 3 2" xfId="4922"/>
    <cellStyle name="输出 5 4" xfId="4919"/>
    <cellStyle name="输出 6" xfId="1418"/>
    <cellStyle name="输出 6 2" xfId="2263"/>
    <cellStyle name="输出 6 2 2" xfId="4924"/>
    <cellStyle name="输出 6 3" xfId="4923"/>
    <cellStyle name="输出 7" xfId="2161"/>
    <cellStyle name="输出 7 2" xfId="4925"/>
    <cellStyle name="输出 8" xfId="2777"/>
    <cellStyle name="输出 9" xfId="4898"/>
    <cellStyle name="输入" xfId="2215"/>
    <cellStyle name="输入 2" xfId="1684"/>
    <cellStyle name="输入 2 2" xfId="2217"/>
    <cellStyle name="输入 2 2 2" xfId="2349"/>
    <cellStyle name="输入 2 2 2 2" xfId="2350"/>
    <cellStyle name="输入 2 2 2 2 2" xfId="4926"/>
    <cellStyle name="输入 2 2 2 3" xfId="2787"/>
    <cellStyle name="输入 2 2 3" xfId="2351"/>
    <cellStyle name="输入 2 2 3 2" xfId="2788"/>
    <cellStyle name="输入 2 2 4" xfId="2786"/>
    <cellStyle name="输入 2 3" xfId="2352"/>
    <cellStyle name="输入 2 3 2" xfId="2353"/>
    <cellStyle name="输入 2 3 2 2" xfId="4927"/>
    <cellStyle name="输入 2 3 3" xfId="2789"/>
    <cellStyle name="输入 2 4" xfId="2354"/>
    <cellStyle name="输入 2 4 2" xfId="4928"/>
    <cellStyle name="输入 2 5" xfId="2785"/>
    <cellStyle name="输入 3" xfId="534"/>
    <cellStyle name="输入 3 2" xfId="2355"/>
    <cellStyle name="输入 3 2 2" xfId="2356"/>
    <cellStyle name="输入 3 2 2 2" xfId="2357"/>
    <cellStyle name="输入 3 2 2 2 2" xfId="4931"/>
    <cellStyle name="输入 3 2 2 3" xfId="4930"/>
    <cellStyle name="输入 3 2 3" xfId="2358"/>
    <cellStyle name="输入 3 2 3 2" xfId="4932"/>
    <cellStyle name="输入 3 2 4" xfId="4929"/>
    <cellStyle name="输入 3 3" xfId="2189"/>
    <cellStyle name="输入 3 3 2" xfId="2359"/>
    <cellStyle name="输入 3 3 2 2" xfId="4934"/>
    <cellStyle name="输入 3 3 3" xfId="4933"/>
    <cellStyle name="输入 3 4" xfId="2276"/>
    <cellStyle name="输入 3 4 2" xfId="4935"/>
    <cellStyle name="输入 3 5" xfId="2790"/>
    <cellStyle name="输入 4" xfId="537"/>
    <cellStyle name="输入 4 2" xfId="2360"/>
    <cellStyle name="输入 4 2 2" xfId="971"/>
    <cellStyle name="输入 4 2 2 2" xfId="4938"/>
    <cellStyle name="输入 4 2 3" xfId="4937"/>
    <cellStyle name="输入 4 3" xfId="2361"/>
    <cellStyle name="输入 4 3 2" xfId="4939"/>
    <cellStyle name="输入 4 4" xfId="4936"/>
    <cellStyle name="输入 5" xfId="402"/>
    <cellStyle name="输入 5 2" xfId="2362"/>
    <cellStyle name="输入 5 2 2" xfId="1014"/>
    <cellStyle name="输入 5 2 2 2" xfId="4942"/>
    <cellStyle name="输入 5 2 3" xfId="4941"/>
    <cellStyle name="输入 5 3" xfId="2363"/>
    <cellStyle name="输入 5 3 2" xfId="4943"/>
    <cellStyle name="输入 5 4" xfId="4940"/>
    <cellStyle name="输入 6" xfId="407"/>
    <cellStyle name="输入 6 2" xfId="1006"/>
    <cellStyle name="输入 6 2 2" xfId="4945"/>
    <cellStyle name="输入 6 3" xfId="4944"/>
    <cellStyle name="输入 7" xfId="411"/>
    <cellStyle name="输入 7 2" xfId="4946"/>
    <cellStyle name="输入 8" xfId="2784"/>
    <cellStyle name="数字" xfId="2364"/>
    <cellStyle name="数字 2" xfId="2365"/>
    <cellStyle name="数字 2 2" xfId="2366"/>
    <cellStyle name="数字 2 2 2" xfId="2367"/>
    <cellStyle name="数字 2 2 2 2" xfId="929"/>
    <cellStyle name="数字 2 2 3" xfId="2368"/>
    <cellStyle name="数字 2 3" xfId="2369"/>
    <cellStyle name="数字 2 3 2" xfId="2370"/>
    <cellStyle name="数字 2 4" xfId="642"/>
    <cellStyle name="数字 3" xfId="2371"/>
    <cellStyle name="数字 3 2" xfId="2372"/>
    <cellStyle name="数字 3 2 2" xfId="2373"/>
    <cellStyle name="数字 3 3" xfId="2374"/>
    <cellStyle name="数字 4" xfId="2375"/>
    <cellStyle name="数字 4 2" xfId="2376"/>
    <cellStyle name="数字 5" xfId="2377"/>
    <cellStyle name="未定义" xfId="2378"/>
    <cellStyle name="未定义 2" xfId="4947"/>
    <cellStyle name="小数" xfId="2379"/>
    <cellStyle name="小数 2" xfId="2065"/>
    <cellStyle name="小数 2 2" xfId="2067"/>
    <cellStyle name="小数 2 2 2" xfId="1160"/>
    <cellStyle name="小数 2 2 2 2" xfId="1164"/>
    <cellStyle name="小数 2 2 3" xfId="1166"/>
    <cellStyle name="小数 2 3" xfId="2069"/>
    <cellStyle name="小数 2 3 2" xfId="1172"/>
    <cellStyle name="小数 2 4" xfId="2380"/>
    <cellStyle name="小数 3" xfId="2071"/>
    <cellStyle name="小数 3 2" xfId="2073"/>
    <cellStyle name="小数 3 2 2" xfId="2075"/>
    <cellStyle name="小数 3 3" xfId="2077"/>
    <cellStyle name="小数 4" xfId="1675"/>
    <cellStyle name="小数 4 2" xfId="2079"/>
    <cellStyle name="小数 5" xfId="2081"/>
    <cellStyle name="样式 1" xfId="2381"/>
    <cellStyle name="样式 1 2" xfId="2791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  <cellStyle name="寘嬫愗傝 [0.00]_Region Orders (2)" xfId="2835"/>
    <cellStyle name="注释" xfId="1019"/>
    <cellStyle name="注释 10" xfId="2831"/>
    <cellStyle name="注释 2" xfId="1021"/>
    <cellStyle name="注释 2 2" xfId="887"/>
    <cellStyle name="注释 2 2 2" xfId="890"/>
    <cellStyle name="注释 2 2 2 2" xfId="2382"/>
    <cellStyle name="注释 2 2 2 2 2" xfId="4950"/>
    <cellStyle name="注释 2 2 2 2 3" xfId="5274"/>
    <cellStyle name="注释 2 2 2 3" xfId="2795"/>
    <cellStyle name="注释 2 2 2 4" xfId="4949"/>
    <cellStyle name="注释 2 2 2 5" xfId="5273"/>
    <cellStyle name="注释 2 2 3" xfId="2383"/>
    <cellStyle name="注释 2 2 3 2" xfId="2796"/>
    <cellStyle name="注释 2 2 3 3" xfId="4951"/>
    <cellStyle name="注释 2 2 3 4" xfId="5275"/>
    <cellStyle name="注释 2 2 4" xfId="2794"/>
    <cellStyle name="注释 2 2 5" xfId="4948"/>
    <cellStyle name="注释 2 2 6" xfId="5272"/>
    <cellStyle name="注释 2 3" xfId="893"/>
    <cellStyle name="注释 2 3 2" xfId="1621"/>
    <cellStyle name="注释 2 3 2 2" xfId="4953"/>
    <cellStyle name="注释 2 3 2 3" xfId="5278"/>
    <cellStyle name="注释 2 3 3" xfId="2797"/>
    <cellStyle name="注释 2 3 4" xfId="4952"/>
    <cellStyle name="注释 2 3 5" xfId="5277"/>
    <cellStyle name="注释 2 4" xfId="2384"/>
    <cellStyle name="注释 2 4 2" xfId="2798"/>
    <cellStyle name="注释 2 4 3" xfId="4954"/>
    <cellStyle name="注释 2 4 4" xfId="5280"/>
    <cellStyle name="注释 2 5" xfId="2793"/>
    <cellStyle name="注释 2 6" xfId="5271"/>
    <cellStyle name="注释 3" xfId="1023"/>
    <cellStyle name="注释 3 2" xfId="951"/>
    <cellStyle name="注释 3 2 2" xfId="955"/>
    <cellStyle name="注释 3 2 2 2" xfId="2385"/>
    <cellStyle name="注释 3 2 2 2 2" xfId="4957"/>
    <cellStyle name="注释 3 2 2 2 3" xfId="5284"/>
    <cellStyle name="注释 3 2 2 3" xfId="4956"/>
    <cellStyle name="注释 3 2 2 4" xfId="5283"/>
    <cellStyle name="注释 3 2 3" xfId="1524"/>
    <cellStyle name="注释 3 2 3 2" xfId="4958"/>
    <cellStyle name="注释 3 2 3 3" xfId="5285"/>
    <cellStyle name="注释 3 2 4" xfId="4955"/>
    <cellStyle name="注释 3 2 5" xfId="5282"/>
    <cellStyle name="注释 3 3" xfId="958"/>
    <cellStyle name="注释 3 3 2" xfId="2386"/>
    <cellStyle name="注释 3 3 2 2" xfId="4960"/>
    <cellStyle name="注释 3 3 2 3" xfId="5288"/>
    <cellStyle name="注释 3 3 3" xfId="4959"/>
    <cellStyle name="注释 3 3 4" xfId="5287"/>
    <cellStyle name="注释 3 4" xfId="2387"/>
    <cellStyle name="注释 3 4 2" xfId="4961"/>
    <cellStyle name="注释 3 4 3" xfId="5289"/>
    <cellStyle name="注释 3 5" xfId="2799"/>
    <cellStyle name="注释 3 6" xfId="5281"/>
    <cellStyle name="注释 4" xfId="1025"/>
    <cellStyle name="注释 4 2" xfId="1091"/>
    <cellStyle name="注释 4 2 2" xfId="1532"/>
    <cellStyle name="注释 4 2 2 2" xfId="4964"/>
    <cellStyle name="注释 4 2 2 3" xfId="5292"/>
    <cellStyle name="注释 4 2 3" xfId="4963"/>
    <cellStyle name="注释 4 2 4" xfId="5291"/>
    <cellStyle name="注释 4 3" xfId="1535"/>
    <cellStyle name="注释 4 3 2" xfId="4965"/>
    <cellStyle name="注释 4 3 3" xfId="5293"/>
    <cellStyle name="注释 4 4" xfId="4962"/>
    <cellStyle name="注释 4 5" xfId="5290"/>
    <cellStyle name="注释 5" xfId="2388"/>
    <cellStyle name="注释 5 2" xfId="2057"/>
    <cellStyle name="注释 5 2 2" xfId="256"/>
    <cellStyle name="注释 5 2 2 2" xfId="4968"/>
    <cellStyle name="注释 5 2 2 3" xfId="5296"/>
    <cellStyle name="注释 5 2 3" xfId="4967"/>
    <cellStyle name="注释 5 2 4" xfId="5295"/>
    <cellStyle name="注释 5 3" xfId="2389"/>
    <cellStyle name="注释 5 3 2" xfId="4969"/>
    <cellStyle name="注释 5 3 3" xfId="5297"/>
    <cellStyle name="注释 5 4" xfId="4966"/>
    <cellStyle name="注释 5 5" xfId="5294"/>
    <cellStyle name="注释 6" xfId="2390"/>
    <cellStyle name="注释 6 2" xfId="2391"/>
    <cellStyle name="注释 6 2 2" xfId="4971"/>
    <cellStyle name="注释 6 2 3" xfId="5299"/>
    <cellStyle name="注释 6 3" xfId="4970"/>
    <cellStyle name="注释 6 4" xfId="5298"/>
    <cellStyle name="注释 7" xfId="704"/>
    <cellStyle name="注释 7 2" xfId="4972"/>
    <cellStyle name="注释 7 3" xfId="5300"/>
    <cellStyle name="注释 8" xfId="2792"/>
    <cellStyle name="注释 9" xfId="2536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E1" sqref="E1"/>
    </sheetView>
  </sheetViews>
  <sheetFormatPr defaultRowHeight="14.25"/>
  <cols>
    <col min="1" max="1" width="10.625" customWidth="1"/>
    <col min="2" max="2" width="60.625" customWidth="1"/>
  </cols>
  <sheetData>
    <row r="1" spans="1:2" ht="30" customHeight="1">
      <c r="A1" s="206" t="s">
        <v>693</v>
      </c>
      <c r="B1" s="206"/>
    </row>
    <row r="2" spans="1:2" ht="20.100000000000001" customHeight="1"/>
    <row r="3" spans="1:2" ht="20.100000000000001" customHeight="1">
      <c r="A3" s="159" t="s">
        <v>552</v>
      </c>
      <c r="B3" s="159" t="s">
        <v>694</v>
      </c>
    </row>
    <row r="4" spans="1:2" ht="20.100000000000001" customHeight="1">
      <c r="A4" s="159" t="s">
        <v>590</v>
      </c>
      <c r="B4" s="159" t="s">
        <v>695</v>
      </c>
    </row>
    <row r="5" spans="1:2" ht="20.100000000000001" customHeight="1">
      <c r="A5" s="159" t="s">
        <v>591</v>
      </c>
      <c r="B5" s="159" t="s">
        <v>696</v>
      </c>
    </row>
    <row r="6" spans="1:2" ht="20.100000000000001" customHeight="1">
      <c r="A6" s="159" t="s">
        <v>592</v>
      </c>
      <c r="B6" s="159" t="s">
        <v>697</v>
      </c>
    </row>
    <row r="7" spans="1:2" ht="20.100000000000001" customHeight="1">
      <c r="A7" s="159" t="s">
        <v>593</v>
      </c>
      <c r="B7" s="159" t="s">
        <v>698</v>
      </c>
    </row>
    <row r="8" spans="1:2" ht="20.100000000000001" customHeight="1">
      <c r="A8" s="159" t="s">
        <v>594</v>
      </c>
      <c r="B8" s="159" t="s">
        <v>699</v>
      </c>
    </row>
    <row r="9" spans="1:2" ht="20.100000000000001" customHeight="1">
      <c r="A9" s="159" t="s">
        <v>595</v>
      </c>
      <c r="B9" s="159" t="s">
        <v>700</v>
      </c>
    </row>
    <row r="10" spans="1:2" ht="20.100000000000001" customHeight="1">
      <c r="A10" s="159" t="s">
        <v>596</v>
      </c>
      <c r="B10" s="159" t="s">
        <v>701</v>
      </c>
    </row>
    <row r="11" spans="1:2" ht="20.100000000000001" customHeight="1">
      <c r="A11" s="159" t="s">
        <v>597</v>
      </c>
      <c r="B11" s="159" t="s">
        <v>702</v>
      </c>
    </row>
    <row r="12" spans="1:2" ht="20.100000000000001" customHeight="1">
      <c r="A12" s="159" t="s">
        <v>598</v>
      </c>
      <c r="B12" s="159" t="s">
        <v>703</v>
      </c>
    </row>
    <row r="13" spans="1:2" ht="20.100000000000001" customHeight="1">
      <c r="A13" s="159" t="s">
        <v>599</v>
      </c>
      <c r="B13" s="159" t="s">
        <v>704</v>
      </c>
    </row>
    <row r="14" spans="1:2" ht="20.100000000000001" customHeight="1">
      <c r="A14" s="159" t="s">
        <v>600</v>
      </c>
      <c r="B14" s="159" t="s">
        <v>705</v>
      </c>
    </row>
    <row r="15" spans="1:2" ht="20.100000000000001" customHeight="1">
      <c r="A15" s="159" t="s">
        <v>601</v>
      </c>
      <c r="B15" s="159" t="s">
        <v>706</v>
      </c>
    </row>
    <row r="16" spans="1:2" ht="20.100000000000001" customHeight="1">
      <c r="A16" s="159" t="s">
        <v>602</v>
      </c>
      <c r="B16" s="71" t="s">
        <v>707</v>
      </c>
    </row>
    <row r="17" spans="1:2" ht="20.100000000000001" customHeight="1">
      <c r="A17" s="159" t="s">
        <v>603</v>
      </c>
      <c r="B17" s="159" t="s">
        <v>708</v>
      </c>
    </row>
    <row r="18" spans="1:2" ht="20.100000000000001" customHeight="1">
      <c r="A18" s="159" t="s">
        <v>586</v>
      </c>
      <c r="B18" s="159" t="s">
        <v>709</v>
      </c>
    </row>
    <row r="19" spans="1:2" ht="20.100000000000001" customHeight="1">
      <c r="A19" s="159" t="s">
        <v>588</v>
      </c>
      <c r="B19" s="159" t="s">
        <v>710</v>
      </c>
    </row>
  </sheetData>
  <mergeCells count="1">
    <mergeCell ref="A1:B1"/>
  </mergeCells>
  <phoneticPr fontId="3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activeCell="F4" sqref="F4"/>
    </sheetView>
  </sheetViews>
  <sheetFormatPr defaultRowHeight="14.25"/>
  <cols>
    <col min="1" max="1" width="44.625" bestFit="1" customWidth="1"/>
    <col min="2" max="4" width="14.625" customWidth="1"/>
  </cols>
  <sheetData>
    <row r="1" spans="1:7" ht="18" customHeight="1">
      <c r="A1" s="3" t="s">
        <v>552</v>
      </c>
      <c r="B1" s="1"/>
    </row>
    <row r="2" spans="1:7" ht="20.25">
      <c r="A2" s="207" t="s">
        <v>694</v>
      </c>
      <c r="B2" s="207"/>
      <c r="C2" s="207"/>
      <c r="D2" s="207"/>
    </row>
    <row r="3" spans="1:7">
      <c r="A3" s="2"/>
      <c r="B3" s="1"/>
      <c r="D3" s="5" t="s">
        <v>30</v>
      </c>
    </row>
    <row r="4" spans="1:7" ht="44.45" customHeight="1">
      <c r="A4" s="77" t="s">
        <v>192</v>
      </c>
      <c r="B4" s="78" t="s">
        <v>29</v>
      </c>
      <c r="C4" s="79" t="s">
        <v>394</v>
      </c>
      <c r="D4" s="106" t="s">
        <v>395</v>
      </c>
    </row>
    <row r="5" spans="1:7">
      <c r="A5" s="11" t="s">
        <v>0</v>
      </c>
      <c r="B5" s="160">
        <f>SUM(B6:B22)</f>
        <v>69300</v>
      </c>
      <c r="C5" s="160">
        <f>SUM(C6:C22)</f>
        <v>64460</v>
      </c>
      <c r="D5" s="171">
        <f>ROUND(B5/C5*100,2)</f>
        <v>107.51</v>
      </c>
    </row>
    <row r="6" spans="1:7">
      <c r="A6" s="6" t="s">
        <v>6</v>
      </c>
      <c r="B6" s="143">
        <v>35102</v>
      </c>
      <c r="C6" s="143">
        <v>29302</v>
      </c>
      <c r="D6" s="172">
        <f t="shared" ref="D6:D45" si="0">ROUND(B6/C6*100,2)</f>
        <v>119.79</v>
      </c>
    </row>
    <row r="7" spans="1:7">
      <c r="A7" s="6" t="s">
        <v>299</v>
      </c>
      <c r="B7" s="71"/>
      <c r="C7" s="143"/>
      <c r="D7" s="172"/>
    </row>
    <row r="8" spans="1:7">
      <c r="A8" s="6" t="s">
        <v>7</v>
      </c>
      <c r="B8" s="71">
        <v>10380</v>
      </c>
      <c r="C8" s="143">
        <v>7977</v>
      </c>
      <c r="D8" s="172">
        <f t="shared" si="0"/>
        <v>130.12</v>
      </c>
    </row>
    <row r="9" spans="1:7">
      <c r="A9" s="6" t="s">
        <v>8</v>
      </c>
      <c r="B9" s="71"/>
      <c r="C9" s="143"/>
      <c r="D9" s="172"/>
      <c r="G9" s="41"/>
    </row>
    <row r="10" spans="1:7">
      <c r="A10" s="6" t="s">
        <v>9</v>
      </c>
      <c r="B10" s="71">
        <v>1618</v>
      </c>
      <c r="C10" s="143">
        <v>5344</v>
      </c>
      <c r="D10" s="172">
        <f t="shared" si="0"/>
        <v>30.28</v>
      </c>
    </row>
    <row r="11" spans="1:7">
      <c r="A11" s="6" t="s">
        <v>10</v>
      </c>
      <c r="B11" s="71">
        <v>2649</v>
      </c>
      <c r="C11" s="143">
        <v>2978</v>
      </c>
      <c r="D11" s="172">
        <f t="shared" si="0"/>
        <v>88.95</v>
      </c>
    </row>
    <row r="12" spans="1:7">
      <c r="A12" s="6" t="s">
        <v>11</v>
      </c>
      <c r="B12" s="71">
        <v>4105</v>
      </c>
      <c r="C12" s="143">
        <v>4377</v>
      </c>
      <c r="D12" s="172">
        <f t="shared" si="0"/>
        <v>93.79</v>
      </c>
    </row>
    <row r="13" spans="1:7">
      <c r="A13" s="6" t="s">
        <v>12</v>
      </c>
      <c r="B13" s="71">
        <v>2075</v>
      </c>
      <c r="C13" s="143">
        <v>2541</v>
      </c>
      <c r="D13" s="172">
        <f t="shared" si="0"/>
        <v>81.66</v>
      </c>
    </row>
    <row r="14" spans="1:7">
      <c r="A14" s="6" t="s">
        <v>13</v>
      </c>
      <c r="B14" s="71">
        <v>915</v>
      </c>
      <c r="C14" s="143">
        <v>978</v>
      </c>
      <c r="D14" s="172">
        <f t="shared" si="0"/>
        <v>93.56</v>
      </c>
    </row>
    <row r="15" spans="1:7">
      <c r="A15" s="6" t="s">
        <v>14</v>
      </c>
      <c r="B15" s="71">
        <v>1882</v>
      </c>
      <c r="C15" s="143">
        <v>2498</v>
      </c>
      <c r="D15" s="172">
        <f t="shared" si="0"/>
        <v>75.34</v>
      </c>
    </row>
    <row r="16" spans="1:7">
      <c r="A16" s="6" t="s">
        <v>15</v>
      </c>
      <c r="B16" s="71">
        <v>3260</v>
      </c>
      <c r="C16" s="143">
        <v>2900</v>
      </c>
      <c r="D16" s="172">
        <f t="shared" si="0"/>
        <v>112.41</v>
      </c>
    </row>
    <row r="17" spans="1:4">
      <c r="A17" s="6" t="s">
        <v>16</v>
      </c>
      <c r="B17" s="71">
        <v>851</v>
      </c>
      <c r="C17" s="143">
        <v>823</v>
      </c>
      <c r="D17" s="172">
        <f t="shared" si="0"/>
        <v>103.4</v>
      </c>
    </row>
    <row r="18" spans="1:4">
      <c r="A18" s="6" t="s">
        <v>17</v>
      </c>
      <c r="B18" s="71">
        <v>333</v>
      </c>
      <c r="C18" s="143">
        <v>391</v>
      </c>
      <c r="D18" s="172">
        <f t="shared" si="0"/>
        <v>85.17</v>
      </c>
    </row>
    <row r="19" spans="1:4">
      <c r="A19" s="6" t="s">
        <v>18</v>
      </c>
      <c r="B19" s="71">
        <v>4550</v>
      </c>
      <c r="C19" s="143">
        <v>2586</v>
      </c>
      <c r="D19" s="172">
        <f t="shared" si="0"/>
        <v>175.95</v>
      </c>
    </row>
    <row r="20" spans="1:4">
      <c r="A20" s="6" t="s">
        <v>19</v>
      </c>
      <c r="B20" s="71">
        <v>1000</v>
      </c>
      <c r="C20" s="143">
        <v>1300</v>
      </c>
      <c r="D20" s="172">
        <f t="shared" si="0"/>
        <v>76.92</v>
      </c>
    </row>
    <row r="21" spans="1:4">
      <c r="A21" s="6" t="s">
        <v>604</v>
      </c>
      <c r="B21" s="71">
        <v>580</v>
      </c>
      <c r="C21" s="143">
        <v>465</v>
      </c>
      <c r="D21" s="172">
        <f t="shared" si="0"/>
        <v>124.73</v>
      </c>
    </row>
    <row r="22" spans="1:4">
      <c r="A22" s="6" t="s">
        <v>20</v>
      </c>
      <c r="B22" s="143"/>
      <c r="C22" s="143"/>
      <c r="D22" s="172"/>
    </row>
    <row r="23" spans="1:4">
      <c r="A23" s="11" t="s">
        <v>2</v>
      </c>
      <c r="B23" s="160">
        <f>SUM(B24:B31)</f>
        <v>25000</v>
      </c>
      <c r="C23" s="160">
        <f>SUM(C24:C31)</f>
        <v>21490</v>
      </c>
      <c r="D23" s="171">
        <f t="shared" si="0"/>
        <v>116.33</v>
      </c>
    </row>
    <row r="24" spans="1:4">
      <c r="A24" s="6" t="s">
        <v>21</v>
      </c>
      <c r="B24" s="71">
        <v>5200</v>
      </c>
      <c r="C24" s="143">
        <v>5370</v>
      </c>
      <c r="D24" s="172">
        <f t="shared" si="0"/>
        <v>96.83</v>
      </c>
    </row>
    <row r="25" spans="1:4">
      <c r="A25" s="6" t="s">
        <v>22</v>
      </c>
      <c r="B25" s="71">
        <v>1500</v>
      </c>
      <c r="C25" s="143">
        <v>3008</v>
      </c>
      <c r="D25" s="172">
        <f t="shared" si="0"/>
        <v>49.87</v>
      </c>
    </row>
    <row r="26" spans="1:4">
      <c r="A26" s="6" t="s">
        <v>23</v>
      </c>
      <c r="B26" s="71">
        <v>3400</v>
      </c>
      <c r="C26" s="143">
        <v>4080</v>
      </c>
      <c r="D26" s="172">
        <f t="shared" si="0"/>
        <v>83.33</v>
      </c>
    </row>
    <row r="27" spans="1:4">
      <c r="A27" s="6" t="s">
        <v>24</v>
      </c>
      <c r="B27" s="71">
        <v>400</v>
      </c>
      <c r="C27" s="143"/>
      <c r="D27" s="172"/>
    </row>
    <row r="28" spans="1:4">
      <c r="A28" s="6" t="s">
        <v>25</v>
      </c>
      <c r="B28" s="71">
        <v>13300</v>
      </c>
      <c r="C28" s="143">
        <v>8687</v>
      </c>
      <c r="D28" s="172">
        <f t="shared" si="0"/>
        <v>153.1</v>
      </c>
    </row>
    <row r="29" spans="1:4">
      <c r="A29" s="6" t="s">
        <v>26</v>
      </c>
      <c r="B29" s="71">
        <v>1000</v>
      </c>
      <c r="C29" s="143"/>
      <c r="D29" s="172"/>
    </row>
    <row r="30" spans="1:4">
      <c r="A30" s="6" t="s">
        <v>27</v>
      </c>
      <c r="B30" s="71">
        <v>100</v>
      </c>
      <c r="C30" s="143">
        <v>215</v>
      </c>
      <c r="D30" s="172">
        <f t="shared" si="0"/>
        <v>46.51</v>
      </c>
    </row>
    <row r="31" spans="1:4">
      <c r="A31" s="6" t="s">
        <v>28</v>
      </c>
      <c r="B31" s="71">
        <v>100</v>
      </c>
      <c r="C31" s="143">
        <v>130</v>
      </c>
      <c r="D31" s="172">
        <f t="shared" si="0"/>
        <v>76.92</v>
      </c>
    </row>
    <row r="32" spans="1:4">
      <c r="A32" s="161" t="s">
        <v>311</v>
      </c>
      <c r="B32" s="160">
        <f>B23+B5</f>
        <v>94300</v>
      </c>
      <c r="C32" s="160">
        <f>C23+C5</f>
        <v>85950</v>
      </c>
      <c r="D32" s="171">
        <f t="shared" si="0"/>
        <v>109.71</v>
      </c>
    </row>
    <row r="33" spans="1:4">
      <c r="A33" s="12" t="s">
        <v>31</v>
      </c>
      <c r="B33" s="143"/>
      <c r="C33" s="143"/>
      <c r="D33" s="172"/>
    </row>
    <row r="34" spans="1:4">
      <c r="A34" s="12" t="s">
        <v>32</v>
      </c>
      <c r="B34" s="160">
        <f>B35+B41+B42+B43</f>
        <v>85176</v>
      </c>
      <c r="C34" s="160">
        <f>C35+C41+C42+C43</f>
        <v>78520</v>
      </c>
      <c r="D34" s="171">
        <f t="shared" si="0"/>
        <v>108.48</v>
      </c>
    </row>
    <row r="35" spans="1:4">
      <c r="A35" s="8" t="s">
        <v>182</v>
      </c>
      <c r="B35" s="71">
        <v>68239</v>
      </c>
      <c r="C35" s="143">
        <v>65482</v>
      </c>
      <c r="D35" s="172">
        <f t="shared" si="0"/>
        <v>104.21</v>
      </c>
    </row>
    <row r="36" spans="1:4">
      <c r="A36" s="73" t="s">
        <v>308</v>
      </c>
      <c r="B36" s="71">
        <v>5787</v>
      </c>
      <c r="C36" s="143">
        <v>5787</v>
      </c>
      <c r="D36" s="172">
        <f t="shared" si="0"/>
        <v>100</v>
      </c>
    </row>
    <row r="37" spans="1:4">
      <c r="A37" s="73" t="s">
        <v>309</v>
      </c>
      <c r="B37" s="71">
        <v>62452</v>
      </c>
      <c r="C37" s="143">
        <v>59695</v>
      </c>
      <c r="D37" s="172">
        <f t="shared" si="0"/>
        <v>104.62</v>
      </c>
    </row>
    <row r="38" spans="1:4">
      <c r="A38" s="73" t="s">
        <v>310</v>
      </c>
      <c r="B38" s="71"/>
      <c r="C38" s="143"/>
      <c r="D38" s="172"/>
    </row>
    <row r="39" spans="1:4">
      <c r="A39" s="9" t="s">
        <v>307</v>
      </c>
      <c r="B39" s="71"/>
      <c r="C39" s="143"/>
      <c r="D39" s="172"/>
    </row>
    <row r="40" spans="1:4">
      <c r="A40" s="7" t="s">
        <v>33</v>
      </c>
      <c r="B40" s="71"/>
      <c r="C40" s="143"/>
      <c r="D40" s="172"/>
    </row>
    <row r="41" spans="1:4">
      <c r="A41" s="7" t="s">
        <v>34</v>
      </c>
      <c r="B41" s="71">
        <v>12000</v>
      </c>
      <c r="C41" s="143">
        <v>12000</v>
      </c>
      <c r="D41" s="172">
        <f t="shared" si="0"/>
        <v>100</v>
      </c>
    </row>
    <row r="42" spans="1:4">
      <c r="A42" s="8" t="s">
        <v>359</v>
      </c>
      <c r="B42" s="71">
        <v>3000</v>
      </c>
      <c r="C42" s="143">
        <v>1038</v>
      </c>
      <c r="D42" s="172">
        <f t="shared" si="0"/>
        <v>289.02</v>
      </c>
    </row>
    <row r="43" spans="1:4">
      <c r="A43" s="10" t="s">
        <v>360</v>
      </c>
      <c r="B43" s="143">
        <v>1937</v>
      </c>
      <c r="C43" s="143"/>
      <c r="D43" s="172"/>
    </row>
    <row r="44" spans="1:4">
      <c r="A44" s="7" t="s">
        <v>35</v>
      </c>
      <c r="B44" s="143"/>
      <c r="C44" s="143"/>
      <c r="D44" s="172"/>
    </row>
    <row r="45" spans="1:4">
      <c r="A45" s="161" t="s">
        <v>312</v>
      </c>
      <c r="B45" s="160">
        <f>B32+B34</f>
        <v>179476</v>
      </c>
      <c r="C45" s="160">
        <f>C32+C34</f>
        <v>164470</v>
      </c>
      <c r="D45" s="171">
        <f t="shared" si="0"/>
        <v>109.12</v>
      </c>
    </row>
    <row r="46" spans="1:4">
      <c r="A46" s="4"/>
      <c r="B46" s="1"/>
    </row>
    <row r="47" spans="1:4">
      <c r="A47" s="4"/>
      <c r="B47" s="1"/>
    </row>
    <row r="48" spans="1:4">
      <c r="A48" s="1"/>
      <c r="B48" s="1"/>
    </row>
    <row r="49" spans="1:2">
      <c r="A49" s="1"/>
      <c r="B49" s="1"/>
    </row>
    <row r="50" spans="1:2">
      <c r="A50" s="1"/>
      <c r="B50" s="1"/>
    </row>
  </sheetData>
  <autoFilter ref="A4:D45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</cols>
  <sheetData>
    <row r="1" spans="1:7" ht="18" customHeight="1">
      <c r="A1" s="3" t="s">
        <v>553</v>
      </c>
      <c r="B1" s="1"/>
    </row>
    <row r="2" spans="1:7" ht="20.25">
      <c r="A2" s="207" t="s">
        <v>695</v>
      </c>
      <c r="B2" s="207"/>
      <c r="C2" s="207"/>
      <c r="D2" s="207"/>
    </row>
    <row r="3" spans="1:7">
      <c r="A3" s="2"/>
      <c r="B3" s="1"/>
      <c r="D3" s="5" t="s">
        <v>30</v>
      </c>
    </row>
    <row r="4" spans="1:7" ht="42.6" customHeight="1">
      <c r="A4" s="81" t="s">
        <v>67</v>
      </c>
      <c r="B4" s="81" t="s">
        <v>29</v>
      </c>
      <c r="C4" s="79" t="s">
        <v>394</v>
      </c>
      <c r="D4" s="106" t="s">
        <v>395</v>
      </c>
    </row>
    <row r="5" spans="1:7" ht="14.25" customHeight="1">
      <c r="A5" s="14" t="s">
        <v>1</v>
      </c>
      <c r="B5" s="71">
        <v>24684</v>
      </c>
      <c r="C5" s="144">
        <v>24793</v>
      </c>
      <c r="D5" s="145">
        <f t="shared" ref="D5:D37" si="0">ROUND(B5/C5*100,2)</f>
        <v>99.56</v>
      </c>
    </row>
    <row r="6" spans="1:7">
      <c r="A6" s="14" t="s">
        <v>36</v>
      </c>
      <c r="B6" s="71"/>
      <c r="C6" s="146"/>
      <c r="D6" s="145"/>
    </row>
    <row r="7" spans="1:7">
      <c r="A7" s="14" t="s">
        <v>37</v>
      </c>
      <c r="B7" s="71"/>
      <c r="C7" s="146"/>
      <c r="D7" s="145"/>
    </row>
    <row r="8" spans="1:7" ht="14.25" customHeight="1">
      <c r="A8" s="14" t="s">
        <v>38</v>
      </c>
      <c r="B8" s="71">
        <v>11308</v>
      </c>
      <c r="C8" s="146">
        <v>10404</v>
      </c>
      <c r="D8" s="145">
        <f t="shared" si="0"/>
        <v>108.69</v>
      </c>
    </row>
    <row r="9" spans="1:7" ht="14.25" customHeight="1">
      <c r="A9" s="14" t="s">
        <v>39</v>
      </c>
      <c r="B9" s="71">
        <v>52354</v>
      </c>
      <c r="C9" s="146">
        <v>48214</v>
      </c>
      <c r="D9" s="145">
        <f t="shared" si="0"/>
        <v>108.59</v>
      </c>
      <c r="G9" s="41"/>
    </row>
    <row r="10" spans="1:7" ht="14.25" customHeight="1">
      <c r="A10" s="14" t="s">
        <v>40</v>
      </c>
      <c r="B10" s="71">
        <v>3759</v>
      </c>
      <c r="C10" s="146">
        <v>2708</v>
      </c>
      <c r="D10" s="145">
        <f t="shared" si="0"/>
        <v>138.81</v>
      </c>
    </row>
    <row r="11" spans="1:7" ht="14.25" customHeight="1">
      <c r="A11" s="14" t="s">
        <v>605</v>
      </c>
      <c r="B11" s="71">
        <v>1969</v>
      </c>
      <c r="C11" s="146">
        <v>2055</v>
      </c>
      <c r="D11" s="145">
        <f t="shared" si="0"/>
        <v>95.82</v>
      </c>
    </row>
    <row r="12" spans="1:7" ht="14.25" customHeight="1">
      <c r="A12" s="14" t="s">
        <v>41</v>
      </c>
      <c r="B12" s="71">
        <v>22396</v>
      </c>
      <c r="C12" s="146">
        <v>18056</v>
      </c>
      <c r="D12" s="145">
        <f t="shared" si="0"/>
        <v>124.04</v>
      </c>
    </row>
    <row r="13" spans="1:7" ht="14.25" customHeight="1">
      <c r="A13" s="14" t="s">
        <v>606</v>
      </c>
      <c r="B13" s="71">
        <v>8677</v>
      </c>
      <c r="C13" s="146">
        <v>6635</v>
      </c>
      <c r="D13" s="145">
        <f t="shared" si="0"/>
        <v>130.78</v>
      </c>
    </row>
    <row r="14" spans="1:7" ht="14.25" customHeight="1">
      <c r="A14" s="14" t="s">
        <v>42</v>
      </c>
      <c r="B14" s="71">
        <v>3682</v>
      </c>
      <c r="C14" s="146">
        <v>2064</v>
      </c>
      <c r="D14" s="145">
        <f t="shared" si="0"/>
        <v>178.39</v>
      </c>
    </row>
    <row r="15" spans="1:7" ht="14.25" customHeight="1">
      <c r="A15" s="14" t="s">
        <v>43</v>
      </c>
      <c r="B15" s="71">
        <v>3166</v>
      </c>
      <c r="C15" s="146">
        <v>4578</v>
      </c>
      <c r="D15" s="145">
        <f t="shared" si="0"/>
        <v>69.16</v>
      </c>
    </row>
    <row r="16" spans="1:7" ht="14.25" customHeight="1">
      <c r="A16" s="14" t="s">
        <v>44</v>
      </c>
      <c r="B16" s="71">
        <v>15718</v>
      </c>
      <c r="C16" s="146">
        <v>13866</v>
      </c>
      <c r="D16" s="145">
        <f t="shared" si="0"/>
        <v>113.36</v>
      </c>
    </row>
    <row r="17" spans="1:4" ht="14.25" customHeight="1">
      <c r="A17" s="14" t="s">
        <v>45</v>
      </c>
      <c r="B17" s="71">
        <v>1276</v>
      </c>
      <c r="C17" s="146">
        <v>1301</v>
      </c>
      <c r="D17" s="145">
        <f t="shared" si="0"/>
        <v>98.08</v>
      </c>
    </row>
    <row r="18" spans="1:4" ht="14.25" customHeight="1">
      <c r="A18" s="14" t="s">
        <v>46</v>
      </c>
      <c r="B18" s="71">
        <v>932</v>
      </c>
      <c r="C18" s="146">
        <v>1377</v>
      </c>
      <c r="D18" s="145">
        <f t="shared" si="0"/>
        <v>67.680000000000007</v>
      </c>
    </row>
    <row r="19" spans="1:4" ht="14.25" customHeight="1">
      <c r="A19" s="14" t="s">
        <v>47</v>
      </c>
      <c r="B19" s="71">
        <v>903</v>
      </c>
      <c r="C19" s="146">
        <v>402</v>
      </c>
      <c r="D19" s="145">
        <f t="shared" si="0"/>
        <v>224.63</v>
      </c>
    </row>
    <row r="20" spans="1:4">
      <c r="A20" s="14" t="s">
        <v>48</v>
      </c>
      <c r="B20" s="71"/>
      <c r="C20" s="146"/>
      <c r="D20" s="145"/>
    </row>
    <row r="21" spans="1:4">
      <c r="A21" s="14" t="s">
        <v>49</v>
      </c>
      <c r="B21" s="71"/>
      <c r="C21" s="146"/>
      <c r="D21" s="145"/>
    </row>
    <row r="22" spans="1:4" ht="14.25" customHeight="1">
      <c r="A22" s="14" t="s">
        <v>607</v>
      </c>
      <c r="B22" s="71">
        <v>1516</v>
      </c>
      <c r="C22" s="146">
        <v>1524</v>
      </c>
      <c r="D22" s="145">
        <f t="shared" si="0"/>
        <v>99.48</v>
      </c>
    </row>
    <row r="23" spans="1:4" ht="14.25" customHeight="1">
      <c r="A23" s="14" t="s">
        <v>50</v>
      </c>
      <c r="B23" s="71">
        <v>2627</v>
      </c>
      <c r="C23" s="146">
        <v>2678</v>
      </c>
      <c r="D23" s="145">
        <f t="shared" si="0"/>
        <v>98.1</v>
      </c>
    </row>
    <row r="24" spans="1:4" ht="14.25" customHeight="1">
      <c r="A24" s="14" t="s">
        <v>51</v>
      </c>
      <c r="B24" s="71">
        <v>403</v>
      </c>
      <c r="C24" s="146">
        <v>772</v>
      </c>
      <c r="D24" s="145">
        <f t="shared" si="0"/>
        <v>52.2</v>
      </c>
    </row>
    <row r="25" spans="1:4">
      <c r="A25" s="14" t="s">
        <v>608</v>
      </c>
      <c r="B25" s="71">
        <v>1324</v>
      </c>
      <c r="C25" s="146">
        <v>976</v>
      </c>
      <c r="D25" s="145">
        <f t="shared" si="0"/>
        <v>135.66</v>
      </c>
    </row>
    <row r="26" spans="1:4" ht="14.25" customHeight="1">
      <c r="A26" s="14" t="s">
        <v>609</v>
      </c>
      <c r="B26" s="71">
        <v>2502</v>
      </c>
      <c r="C26" s="146">
        <v>2372</v>
      </c>
      <c r="D26" s="145">
        <f t="shared" si="0"/>
        <v>105.48</v>
      </c>
    </row>
    <row r="27" spans="1:4" ht="14.25" customHeight="1">
      <c r="A27" s="14" t="s">
        <v>52</v>
      </c>
      <c r="B27" s="71">
        <v>6039</v>
      </c>
      <c r="C27" s="146">
        <v>5067</v>
      </c>
      <c r="D27" s="145">
        <f t="shared" si="0"/>
        <v>119.18</v>
      </c>
    </row>
    <row r="28" spans="1:4">
      <c r="A28" s="14" t="s">
        <v>53</v>
      </c>
      <c r="B28" s="71">
        <v>41</v>
      </c>
      <c r="C28" s="146"/>
      <c r="D28" s="145"/>
    </row>
    <row r="29" spans="1:4" ht="14.25" customHeight="1">
      <c r="A29" s="14" t="s">
        <v>610</v>
      </c>
      <c r="B29" s="71">
        <v>1503</v>
      </c>
      <c r="C29" s="146">
        <v>1651</v>
      </c>
      <c r="D29" s="145">
        <f t="shared" si="0"/>
        <v>91.04</v>
      </c>
    </row>
    <row r="30" spans="1:4" ht="16.149999999999999" customHeight="1">
      <c r="A30" s="21" t="s">
        <v>318</v>
      </c>
      <c r="B30" s="162">
        <f>SUM(B5:B29)</f>
        <v>166779</v>
      </c>
      <c r="C30" s="162">
        <f>SUM(C5:C29)</f>
        <v>151493</v>
      </c>
      <c r="D30" s="163">
        <f t="shared" si="0"/>
        <v>110.09</v>
      </c>
    </row>
    <row r="31" spans="1:4" ht="15" customHeight="1">
      <c r="A31" s="37" t="s">
        <v>313</v>
      </c>
      <c r="B31" s="146"/>
      <c r="C31" s="162"/>
      <c r="D31" s="163"/>
    </row>
    <row r="32" spans="1:4" ht="15" customHeight="1">
      <c r="A32" s="37" t="s">
        <v>5</v>
      </c>
      <c r="B32" s="162">
        <f>B37</f>
        <v>12697</v>
      </c>
      <c r="C32" s="162">
        <f>C37</f>
        <v>12977</v>
      </c>
      <c r="D32" s="163">
        <f t="shared" si="0"/>
        <v>97.84</v>
      </c>
    </row>
    <row r="33" spans="1:4" ht="15" customHeight="1">
      <c r="A33" s="17" t="s">
        <v>55</v>
      </c>
      <c r="B33" s="146"/>
      <c r="C33" s="146"/>
      <c r="D33" s="145"/>
    </row>
    <row r="34" spans="1:4" ht="15" customHeight="1">
      <c r="A34" s="17" t="s">
        <v>314</v>
      </c>
      <c r="B34" s="146"/>
      <c r="C34" s="146"/>
      <c r="D34" s="145"/>
    </row>
    <row r="35" spans="1:4" ht="15" customHeight="1">
      <c r="A35" s="16" t="s">
        <v>315</v>
      </c>
      <c r="B35" s="146"/>
      <c r="C35" s="146"/>
      <c r="D35" s="145"/>
    </row>
    <row r="36" spans="1:4" ht="15.6" customHeight="1">
      <c r="A36" s="16" t="s">
        <v>316</v>
      </c>
      <c r="B36" s="146"/>
      <c r="C36" s="146"/>
      <c r="D36" s="145"/>
    </row>
    <row r="37" spans="1:4" ht="14.25" customHeight="1">
      <c r="A37" s="17" t="s">
        <v>317</v>
      </c>
      <c r="B37" s="146">
        <v>12697</v>
      </c>
      <c r="C37" s="146">
        <v>12977</v>
      </c>
      <c r="D37" s="145">
        <f t="shared" si="0"/>
        <v>97.84</v>
      </c>
    </row>
    <row r="38" spans="1:4">
      <c r="A38" s="19" t="s">
        <v>59</v>
      </c>
      <c r="B38" s="146"/>
      <c r="C38" s="146"/>
      <c r="D38" s="145"/>
    </row>
    <row r="39" spans="1:4">
      <c r="A39" s="16" t="s">
        <v>60</v>
      </c>
      <c r="B39" s="146"/>
      <c r="C39" s="146"/>
      <c r="D39" s="145"/>
    </row>
    <row r="40" spans="1:4">
      <c r="A40" s="123" t="s">
        <v>61</v>
      </c>
      <c r="B40" s="146"/>
      <c r="C40" s="146"/>
      <c r="D40" s="145"/>
    </row>
    <row r="41" spans="1:4">
      <c r="A41" s="124" t="s">
        <v>62</v>
      </c>
      <c r="B41" s="146"/>
      <c r="C41" s="146"/>
      <c r="D41" s="145"/>
    </row>
    <row r="42" spans="1:4">
      <c r="A42" s="124" t="s">
        <v>63</v>
      </c>
      <c r="B42" s="146"/>
      <c r="C42" s="146"/>
      <c r="D42" s="145"/>
    </row>
    <row r="43" spans="1:4">
      <c r="A43" s="124" t="s">
        <v>64</v>
      </c>
      <c r="B43" s="146"/>
      <c r="C43" s="146"/>
      <c r="D43" s="145"/>
    </row>
    <row r="44" spans="1:4">
      <c r="A44" s="20" t="s">
        <v>65</v>
      </c>
      <c r="B44" s="146"/>
      <c r="C44" s="146"/>
      <c r="D44" s="145"/>
    </row>
    <row r="45" spans="1:4">
      <c r="A45" s="15" t="s">
        <v>66</v>
      </c>
      <c r="B45" s="146"/>
      <c r="C45" s="146"/>
      <c r="D45" s="145"/>
    </row>
    <row r="46" spans="1:4" ht="14.25" customHeight="1">
      <c r="A46" s="21" t="s">
        <v>319</v>
      </c>
      <c r="B46" s="162">
        <f>B30+B32</f>
        <v>179476</v>
      </c>
      <c r="C46" s="162">
        <f>C30+C32</f>
        <v>164470</v>
      </c>
      <c r="D46" s="163">
        <f t="shared" ref="D46" si="1">ROUND(B46/C46*100,2)</f>
        <v>109.12</v>
      </c>
    </row>
  </sheetData>
  <autoFilter ref="A4:D46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5"/>
  <sheetViews>
    <sheetView workbookViewId="0">
      <selection activeCell="F4" sqref="F4"/>
    </sheetView>
  </sheetViews>
  <sheetFormatPr defaultColWidth="9" defaultRowHeight="14.25"/>
  <cols>
    <col min="1" max="1" width="50.625" style="96" customWidth="1"/>
    <col min="2" max="4" width="14.625" style="96" customWidth="1"/>
    <col min="5" max="16384" width="9" style="96"/>
  </cols>
  <sheetData>
    <row r="1" spans="1:4">
      <c r="A1" s="3" t="s">
        <v>554</v>
      </c>
      <c r="B1" s="1"/>
    </row>
    <row r="2" spans="1:4" ht="30" customHeight="1">
      <c r="A2" s="207" t="s">
        <v>696</v>
      </c>
      <c r="B2" s="207"/>
      <c r="C2" s="207"/>
      <c r="D2" s="207"/>
    </row>
    <row r="3" spans="1:4">
      <c r="A3" s="2"/>
      <c r="B3" s="1"/>
      <c r="D3" s="135" t="s">
        <v>30</v>
      </c>
    </row>
    <row r="4" spans="1:4" ht="51" customHeight="1">
      <c r="A4" s="129" t="s">
        <v>67</v>
      </c>
      <c r="B4" s="98" t="s">
        <v>29</v>
      </c>
      <c r="C4" s="136" t="s">
        <v>394</v>
      </c>
      <c r="D4" s="136" t="s">
        <v>395</v>
      </c>
    </row>
    <row r="5" spans="1:4" s="165" customFormat="1" ht="14.25" customHeight="1">
      <c r="A5" s="164" t="s">
        <v>1</v>
      </c>
      <c r="B5" s="137">
        <f>SUM(B6:B65)</f>
        <v>18859</v>
      </c>
      <c r="C5" s="137">
        <f>SUM(C6:C65)</f>
        <v>18956</v>
      </c>
      <c r="D5" s="173">
        <f>ROUND(B5/C5*100,2)</f>
        <v>99.49</v>
      </c>
    </row>
    <row r="6" spans="1:4" ht="14.25" customHeight="1">
      <c r="A6" s="95" t="s">
        <v>396</v>
      </c>
      <c r="B6" s="185">
        <v>566</v>
      </c>
      <c r="C6" s="138">
        <v>505</v>
      </c>
      <c r="D6" s="174">
        <f t="shared" ref="D6:D69" si="0">ROUND(B6/C6*100,2)</f>
        <v>112.08</v>
      </c>
    </row>
    <row r="7" spans="1:4" ht="14.25" customHeight="1">
      <c r="A7" s="139" t="s">
        <v>397</v>
      </c>
      <c r="B7" s="185">
        <v>81</v>
      </c>
      <c r="C7" s="138">
        <v>81</v>
      </c>
      <c r="D7" s="174">
        <f t="shared" si="0"/>
        <v>100</v>
      </c>
    </row>
    <row r="8" spans="1:4" ht="14.25" customHeight="1">
      <c r="A8" s="139" t="s">
        <v>398</v>
      </c>
      <c r="B8" s="185">
        <v>363</v>
      </c>
      <c r="C8" s="138">
        <v>334</v>
      </c>
      <c r="D8" s="174">
        <f t="shared" si="0"/>
        <v>108.68</v>
      </c>
    </row>
    <row r="9" spans="1:4" ht="14.25" customHeight="1">
      <c r="A9" s="139" t="s">
        <v>399</v>
      </c>
      <c r="B9" s="185">
        <v>85</v>
      </c>
      <c r="C9" s="138">
        <v>75</v>
      </c>
      <c r="D9" s="174">
        <f t="shared" si="0"/>
        <v>113.33</v>
      </c>
    </row>
    <row r="10" spans="1:4" ht="14.25" customHeight="1">
      <c r="A10" s="139" t="s">
        <v>400</v>
      </c>
      <c r="B10" s="185">
        <v>23</v>
      </c>
      <c r="C10" s="138">
        <v>23</v>
      </c>
      <c r="D10" s="174">
        <f t="shared" si="0"/>
        <v>100</v>
      </c>
    </row>
    <row r="11" spans="1:4" ht="14.25" customHeight="1">
      <c r="A11" s="139" t="s">
        <v>615</v>
      </c>
      <c r="B11" s="185"/>
      <c r="C11" s="138">
        <v>20</v>
      </c>
      <c r="D11" s="174">
        <f t="shared" si="0"/>
        <v>0</v>
      </c>
    </row>
    <row r="12" spans="1:4" ht="14.25" customHeight="1">
      <c r="A12" s="139" t="s">
        <v>616</v>
      </c>
      <c r="B12" s="185"/>
      <c r="C12" s="138">
        <v>25</v>
      </c>
      <c r="D12" s="174">
        <f t="shared" si="0"/>
        <v>0</v>
      </c>
    </row>
    <row r="13" spans="1:4" ht="14.25" customHeight="1">
      <c r="A13" s="139" t="s">
        <v>401</v>
      </c>
      <c r="B13" s="185">
        <v>4053</v>
      </c>
      <c r="C13" s="138">
        <v>3624</v>
      </c>
      <c r="D13" s="174">
        <f t="shared" si="0"/>
        <v>111.84</v>
      </c>
    </row>
    <row r="14" spans="1:4" ht="14.25" customHeight="1">
      <c r="A14" s="139" t="s">
        <v>402</v>
      </c>
      <c r="B14" s="185">
        <v>221</v>
      </c>
      <c r="C14" s="138">
        <v>221</v>
      </c>
      <c r="D14" s="174">
        <f t="shared" si="0"/>
        <v>100</v>
      </c>
    </row>
    <row r="15" spans="1:4" ht="14.25" customHeight="1">
      <c r="A15" s="139" t="s">
        <v>403</v>
      </c>
      <c r="B15" s="185">
        <v>19</v>
      </c>
      <c r="C15" s="138">
        <v>18</v>
      </c>
      <c r="D15" s="174">
        <f t="shared" si="0"/>
        <v>105.56</v>
      </c>
    </row>
    <row r="16" spans="1:4" ht="14.25" customHeight="1">
      <c r="A16" s="139" t="s">
        <v>404</v>
      </c>
      <c r="B16" s="185">
        <v>125</v>
      </c>
      <c r="C16" s="138">
        <v>117</v>
      </c>
      <c r="D16" s="174">
        <f t="shared" si="0"/>
        <v>106.84</v>
      </c>
    </row>
    <row r="17" spans="1:4" ht="14.25" customHeight="1">
      <c r="A17" s="139" t="s">
        <v>405</v>
      </c>
      <c r="B17" s="185">
        <v>22</v>
      </c>
      <c r="C17" s="138">
        <v>30</v>
      </c>
      <c r="D17" s="174">
        <f t="shared" si="0"/>
        <v>73.33</v>
      </c>
    </row>
    <row r="18" spans="1:4" ht="14.25" customHeight="1">
      <c r="A18" s="139" t="s">
        <v>406</v>
      </c>
      <c r="B18" s="185">
        <v>410</v>
      </c>
      <c r="C18" s="138">
        <f>6423-5837</f>
        <v>586</v>
      </c>
      <c r="D18" s="174">
        <f t="shared" si="0"/>
        <v>69.97</v>
      </c>
    </row>
    <row r="19" spans="1:4" ht="14.25" customHeight="1">
      <c r="A19" s="139" t="s">
        <v>407</v>
      </c>
      <c r="B19" s="185">
        <v>292</v>
      </c>
      <c r="C19" s="138">
        <v>328</v>
      </c>
      <c r="D19" s="174">
        <f t="shared" si="0"/>
        <v>89.02</v>
      </c>
    </row>
    <row r="20" spans="1:4" ht="14.25" customHeight="1">
      <c r="A20" s="139" t="s">
        <v>617</v>
      </c>
      <c r="B20" s="185"/>
      <c r="C20" s="138">
        <v>68</v>
      </c>
      <c r="D20" s="174">
        <f t="shared" si="0"/>
        <v>0</v>
      </c>
    </row>
    <row r="21" spans="1:4" ht="14.25" customHeight="1">
      <c r="A21" s="139" t="s">
        <v>408</v>
      </c>
      <c r="B21" s="185">
        <v>20</v>
      </c>
      <c r="C21" s="138">
        <v>2</v>
      </c>
      <c r="D21" s="174">
        <f t="shared" si="0"/>
        <v>1000</v>
      </c>
    </row>
    <row r="22" spans="1:4" ht="14.25" customHeight="1">
      <c r="A22" s="139" t="s">
        <v>409</v>
      </c>
      <c r="B22" s="185">
        <v>200</v>
      </c>
      <c r="C22" s="138">
        <v>15</v>
      </c>
      <c r="D22" s="174">
        <f t="shared" si="0"/>
        <v>1333.33</v>
      </c>
    </row>
    <row r="23" spans="1:4" ht="14.25" customHeight="1">
      <c r="A23" s="139" t="s">
        <v>410</v>
      </c>
      <c r="B23" s="185">
        <v>330</v>
      </c>
      <c r="C23" s="138">
        <v>299</v>
      </c>
      <c r="D23" s="174">
        <f t="shared" si="0"/>
        <v>110.37</v>
      </c>
    </row>
    <row r="24" spans="1:4" ht="14.25" customHeight="1">
      <c r="A24" s="139" t="s">
        <v>618</v>
      </c>
      <c r="B24" s="185"/>
      <c r="C24" s="138">
        <v>30</v>
      </c>
      <c r="D24" s="174">
        <f t="shared" si="0"/>
        <v>0</v>
      </c>
    </row>
    <row r="25" spans="1:4" ht="14.25" customHeight="1">
      <c r="A25" s="139" t="s">
        <v>411</v>
      </c>
      <c r="B25" s="185">
        <v>285</v>
      </c>
      <c r="C25" s="138">
        <v>100</v>
      </c>
      <c r="D25" s="174">
        <f t="shared" si="0"/>
        <v>285</v>
      </c>
    </row>
    <row r="26" spans="1:4" ht="14.25" customHeight="1">
      <c r="A26" s="139" t="s">
        <v>721</v>
      </c>
      <c r="B26" s="185">
        <v>104</v>
      </c>
      <c r="C26" s="138"/>
      <c r="D26" s="174"/>
    </row>
    <row r="27" spans="1:4" ht="14.25" customHeight="1">
      <c r="A27" s="139" t="s">
        <v>722</v>
      </c>
      <c r="B27" s="185">
        <v>3</v>
      </c>
      <c r="C27" s="138"/>
      <c r="D27" s="174"/>
    </row>
    <row r="28" spans="1:4" ht="14.25" customHeight="1">
      <c r="A28" s="139" t="s">
        <v>412</v>
      </c>
      <c r="B28" s="185">
        <v>658</v>
      </c>
      <c r="C28" s="138">
        <v>659</v>
      </c>
      <c r="D28" s="174">
        <f t="shared" si="0"/>
        <v>99.85</v>
      </c>
    </row>
    <row r="29" spans="1:4" ht="14.25" customHeight="1">
      <c r="A29" s="139" t="s">
        <v>413</v>
      </c>
      <c r="B29" s="185">
        <v>531</v>
      </c>
      <c r="C29" s="138">
        <v>327</v>
      </c>
      <c r="D29" s="174">
        <f t="shared" si="0"/>
        <v>162.38999999999999</v>
      </c>
    </row>
    <row r="30" spans="1:4" ht="14.25" customHeight="1">
      <c r="A30" s="139" t="s">
        <v>619</v>
      </c>
      <c r="B30" s="185">
        <v>290</v>
      </c>
      <c r="C30" s="138">
        <v>150</v>
      </c>
      <c r="D30" s="174">
        <f t="shared" si="0"/>
        <v>193.33</v>
      </c>
    </row>
    <row r="31" spans="1:4" ht="14.25" customHeight="1">
      <c r="A31" s="139" t="s">
        <v>414</v>
      </c>
      <c r="B31" s="185">
        <v>1500</v>
      </c>
      <c r="C31" s="138">
        <v>2000</v>
      </c>
      <c r="D31" s="174">
        <f t="shared" si="0"/>
        <v>75</v>
      </c>
    </row>
    <row r="32" spans="1:4" ht="14.25" customHeight="1">
      <c r="A32" s="139" t="s">
        <v>415</v>
      </c>
      <c r="B32" s="185">
        <v>222</v>
      </c>
      <c r="C32" s="138">
        <v>379</v>
      </c>
      <c r="D32" s="174">
        <f t="shared" si="0"/>
        <v>58.58</v>
      </c>
    </row>
    <row r="33" spans="1:4" ht="14.25" customHeight="1">
      <c r="A33" s="139" t="s">
        <v>416</v>
      </c>
      <c r="B33" s="185">
        <v>87</v>
      </c>
      <c r="C33" s="138">
        <v>93</v>
      </c>
      <c r="D33" s="174">
        <f t="shared" si="0"/>
        <v>93.55</v>
      </c>
    </row>
    <row r="34" spans="1:4" ht="14.25" customHeight="1">
      <c r="A34" s="139" t="s">
        <v>417</v>
      </c>
      <c r="B34" s="185">
        <v>166</v>
      </c>
      <c r="C34" s="138">
        <v>120</v>
      </c>
      <c r="D34" s="174">
        <f t="shared" si="0"/>
        <v>138.33000000000001</v>
      </c>
    </row>
    <row r="35" spans="1:4" ht="14.25" customHeight="1">
      <c r="A35" s="139" t="s">
        <v>418</v>
      </c>
      <c r="B35" s="185"/>
      <c r="C35" s="138">
        <v>24</v>
      </c>
      <c r="D35" s="174">
        <f t="shared" si="0"/>
        <v>0</v>
      </c>
    </row>
    <row r="36" spans="1:4" ht="14.25" customHeight="1">
      <c r="A36" s="139" t="s">
        <v>419</v>
      </c>
      <c r="B36" s="185">
        <v>249</v>
      </c>
      <c r="C36" s="138">
        <v>92</v>
      </c>
      <c r="D36" s="174">
        <f t="shared" si="0"/>
        <v>270.64999999999998</v>
      </c>
    </row>
    <row r="37" spans="1:4" ht="14.25" customHeight="1">
      <c r="A37" s="139" t="s">
        <v>420</v>
      </c>
      <c r="B37" s="185">
        <v>931</v>
      </c>
      <c r="C37" s="138">
        <v>1479</v>
      </c>
      <c r="D37" s="174">
        <f t="shared" si="0"/>
        <v>62.95</v>
      </c>
    </row>
    <row r="38" spans="1:4" ht="14.25" customHeight="1">
      <c r="A38" s="139" t="s">
        <v>723</v>
      </c>
      <c r="B38" s="185">
        <v>784</v>
      </c>
      <c r="C38" s="138"/>
      <c r="D38" s="174"/>
    </row>
    <row r="39" spans="1:4" ht="14.25" customHeight="1">
      <c r="A39" s="139" t="s">
        <v>421</v>
      </c>
      <c r="B39" s="185">
        <v>532</v>
      </c>
      <c r="C39" s="138">
        <v>548</v>
      </c>
      <c r="D39" s="174">
        <f t="shared" si="0"/>
        <v>97.08</v>
      </c>
    </row>
    <row r="40" spans="1:4" ht="14.25" customHeight="1">
      <c r="A40" s="139" t="s">
        <v>620</v>
      </c>
      <c r="B40" s="185">
        <v>50</v>
      </c>
      <c r="C40" s="138">
        <v>41</v>
      </c>
      <c r="D40" s="174">
        <f t="shared" si="0"/>
        <v>121.95</v>
      </c>
    </row>
    <row r="41" spans="1:4" ht="14.25" customHeight="1">
      <c r="A41" s="139" t="s">
        <v>422</v>
      </c>
      <c r="B41" s="185">
        <v>162</v>
      </c>
      <c r="C41" s="138">
        <v>448</v>
      </c>
      <c r="D41" s="174">
        <f t="shared" si="0"/>
        <v>36.159999999999997</v>
      </c>
    </row>
    <row r="42" spans="1:4" ht="14.25" customHeight="1">
      <c r="A42" s="139" t="s">
        <v>423</v>
      </c>
      <c r="B42" s="185">
        <v>13</v>
      </c>
      <c r="C42" s="138">
        <v>13</v>
      </c>
      <c r="D42" s="174">
        <f t="shared" si="0"/>
        <v>100</v>
      </c>
    </row>
    <row r="43" spans="1:4" ht="14.25" customHeight="1">
      <c r="A43" s="139" t="s">
        <v>424</v>
      </c>
      <c r="B43" s="185">
        <v>21</v>
      </c>
      <c r="C43" s="138">
        <v>77</v>
      </c>
      <c r="D43" s="174">
        <f t="shared" si="0"/>
        <v>27.27</v>
      </c>
    </row>
    <row r="44" spans="1:4" ht="14.25" customHeight="1">
      <c r="A44" s="139" t="s">
        <v>621</v>
      </c>
      <c r="B44" s="185"/>
      <c r="C44" s="138">
        <v>32</v>
      </c>
      <c r="D44" s="174">
        <f t="shared" si="0"/>
        <v>0</v>
      </c>
    </row>
    <row r="45" spans="1:4" ht="14.25" customHeight="1">
      <c r="A45" s="139" t="s">
        <v>425</v>
      </c>
      <c r="B45" s="185">
        <v>125</v>
      </c>
      <c r="C45" s="138">
        <v>154</v>
      </c>
      <c r="D45" s="174">
        <f t="shared" si="0"/>
        <v>81.17</v>
      </c>
    </row>
    <row r="46" spans="1:4" ht="14.25" customHeight="1">
      <c r="A46" s="139" t="s">
        <v>426</v>
      </c>
      <c r="B46" s="185">
        <v>56</v>
      </c>
      <c r="C46" s="138">
        <v>53</v>
      </c>
      <c r="D46" s="174">
        <f t="shared" si="0"/>
        <v>105.66</v>
      </c>
    </row>
    <row r="47" spans="1:4" ht="14.25" customHeight="1">
      <c r="A47" s="139" t="s">
        <v>427</v>
      </c>
      <c r="B47" s="185">
        <v>6</v>
      </c>
      <c r="C47" s="138">
        <v>6</v>
      </c>
      <c r="D47" s="174">
        <f t="shared" si="0"/>
        <v>100</v>
      </c>
    </row>
    <row r="48" spans="1:4" ht="14.25" customHeight="1">
      <c r="A48" s="139" t="s">
        <v>428</v>
      </c>
      <c r="B48" s="185">
        <v>209</v>
      </c>
      <c r="C48" s="138">
        <v>211</v>
      </c>
      <c r="D48" s="174">
        <f t="shared" si="0"/>
        <v>99.05</v>
      </c>
    </row>
    <row r="49" spans="1:4" ht="14.25" customHeight="1">
      <c r="A49" s="139" t="s">
        <v>622</v>
      </c>
      <c r="B49" s="185">
        <v>126</v>
      </c>
      <c r="C49" s="138">
        <v>40</v>
      </c>
      <c r="D49" s="174">
        <f t="shared" si="0"/>
        <v>315</v>
      </c>
    </row>
    <row r="50" spans="1:4" ht="14.25" customHeight="1">
      <c r="A50" s="139" t="s">
        <v>429</v>
      </c>
      <c r="B50" s="185">
        <v>47</v>
      </c>
      <c r="C50" s="138">
        <v>81</v>
      </c>
      <c r="D50" s="174">
        <f t="shared" si="0"/>
        <v>58.02</v>
      </c>
    </row>
    <row r="51" spans="1:4" ht="14.25" customHeight="1">
      <c r="A51" s="139" t="s">
        <v>430</v>
      </c>
      <c r="B51" s="185">
        <v>1567</v>
      </c>
      <c r="C51" s="138">
        <v>1426</v>
      </c>
      <c r="D51" s="174">
        <f t="shared" si="0"/>
        <v>109.89</v>
      </c>
    </row>
    <row r="52" spans="1:4" ht="14.25" customHeight="1">
      <c r="A52" s="139" t="s">
        <v>431</v>
      </c>
      <c r="B52" s="185">
        <v>228</v>
      </c>
      <c r="C52" s="138">
        <v>223</v>
      </c>
      <c r="D52" s="174">
        <f t="shared" si="0"/>
        <v>102.24</v>
      </c>
    </row>
    <row r="53" spans="1:4" ht="14.25" customHeight="1">
      <c r="A53" s="139" t="s">
        <v>432</v>
      </c>
      <c r="B53" s="185">
        <v>400</v>
      </c>
      <c r="C53" s="138">
        <v>827</v>
      </c>
      <c r="D53" s="174">
        <f t="shared" si="0"/>
        <v>48.37</v>
      </c>
    </row>
    <row r="54" spans="1:4" ht="14.25" customHeight="1">
      <c r="A54" s="139" t="s">
        <v>433</v>
      </c>
      <c r="B54" s="185">
        <v>527</v>
      </c>
      <c r="C54" s="138">
        <v>348</v>
      </c>
      <c r="D54" s="174">
        <f t="shared" si="0"/>
        <v>151.44</v>
      </c>
    </row>
    <row r="55" spans="1:4" ht="14.25" customHeight="1">
      <c r="A55" s="139" t="s">
        <v>623</v>
      </c>
      <c r="B55" s="185"/>
      <c r="C55" s="138">
        <v>239</v>
      </c>
      <c r="D55" s="174">
        <f t="shared" si="0"/>
        <v>0</v>
      </c>
    </row>
    <row r="56" spans="1:4" ht="14.25" customHeight="1">
      <c r="A56" s="139" t="s">
        <v>434</v>
      </c>
      <c r="B56" s="185">
        <v>310</v>
      </c>
      <c r="C56" s="138">
        <v>349</v>
      </c>
      <c r="D56" s="174">
        <f t="shared" si="0"/>
        <v>88.83</v>
      </c>
    </row>
    <row r="57" spans="1:4" ht="14.25" customHeight="1">
      <c r="A57" s="139" t="s">
        <v>435</v>
      </c>
      <c r="B57" s="185">
        <v>19</v>
      </c>
      <c r="C57" s="138">
        <v>19</v>
      </c>
      <c r="D57" s="174">
        <f t="shared" si="0"/>
        <v>100</v>
      </c>
    </row>
    <row r="58" spans="1:4" ht="14.25" customHeight="1">
      <c r="A58" s="139" t="s">
        <v>436</v>
      </c>
      <c r="B58" s="185">
        <v>146</v>
      </c>
      <c r="C58" s="138">
        <v>95</v>
      </c>
      <c r="D58" s="174">
        <f t="shared" si="0"/>
        <v>153.68</v>
      </c>
    </row>
    <row r="59" spans="1:4" ht="14.25" customHeight="1">
      <c r="A59" s="139" t="s">
        <v>624</v>
      </c>
      <c r="B59" s="185">
        <v>20</v>
      </c>
      <c r="C59" s="138">
        <v>20</v>
      </c>
      <c r="D59" s="174">
        <f t="shared" si="0"/>
        <v>100</v>
      </c>
    </row>
    <row r="60" spans="1:4" ht="14.25" customHeight="1">
      <c r="A60" s="139" t="s">
        <v>437</v>
      </c>
      <c r="B60" s="185"/>
      <c r="C60" s="138">
        <v>27</v>
      </c>
      <c r="D60" s="174">
        <f t="shared" si="0"/>
        <v>0</v>
      </c>
    </row>
    <row r="61" spans="1:4" ht="14.25" customHeight="1">
      <c r="A61" s="139" t="s">
        <v>625</v>
      </c>
      <c r="B61" s="185">
        <v>1216</v>
      </c>
      <c r="C61" s="138">
        <v>1162</v>
      </c>
      <c r="D61" s="174">
        <f t="shared" si="0"/>
        <v>104.65</v>
      </c>
    </row>
    <row r="62" spans="1:4" ht="14.25" customHeight="1">
      <c r="A62" s="139" t="s">
        <v>626</v>
      </c>
      <c r="B62" s="185"/>
      <c r="C62" s="138">
        <v>75</v>
      </c>
      <c r="D62" s="174">
        <f t="shared" si="0"/>
        <v>0</v>
      </c>
    </row>
    <row r="63" spans="1:4" ht="14.25" customHeight="1">
      <c r="A63" s="139" t="s">
        <v>627</v>
      </c>
      <c r="B63" s="185">
        <v>180</v>
      </c>
      <c r="C63" s="138">
        <v>50</v>
      </c>
      <c r="D63" s="174">
        <f t="shared" si="0"/>
        <v>360</v>
      </c>
    </row>
    <row r="64" spans="1:4" ht="14.25" customHeight="1">
      <c r="A64" s="139" t="s">
        <v>628</v>
      </c>
      <c r="B64" s="185">
        <v>210</v>
      </c>
      <c r="C64" s="138">
        <v>212</v>
      </c>
      <c r="D64" s="174">
        <f t="shared" si="0"/>
        <v>99.06</v>
      </c>
    </row>
    <row r="65" spans="1:7" ht="14.25" customHeight="1">
      <c r="A65" s="139" t="s">
        <v>724</v>
      </c>
      <c r="B65" s="185">
        <f>73-4</f>
        <v>69</v>
      </c>
      <c r="C65" s="138">
        <v>356</v>
      </c>
      <c r="D65" s="174">
        <f t="shared" si="0"/>
        <v>19.38</v>
      </c>
    </row>
    <row r="66" spans="1:7" s="165" customFormat="1" ht="14.25" customHeight="1">
      <c r="A66" s="164" t="s">
        <v>185</v>
      </c>
      <c r="B66" s="186"/>
      <c r="C66" s="141"/>
      <c r="D66" s="173"/>
    </row>
    <row r="67" spans="1:7" s="165" customFormat="1" ht="14.25" customHeight="1">
      <c r="A67" s="164" t="s">
        <v>186</v>
      </c>
      <c r="B67" s="186"/>
      <c r="C67" s="141"/>
      <c r="D67" s="173"/>
      <c r="G67" s="166"/>
    </row>
    <row r="68" spans="1:7" s="165" customFormat="1" ht="14.25" customHeight="1">
      <c r="A68" s="164" t="s">
        <v>187</v>
      </c>
      <c r="B68" s="137">
        <f>SUM(B69:B75)</f>
        <v>11308</v>
      </c>
      <c r="C68" s="137">
        <f>SUM(C69:C75)</f>
        <v>10404</v>
      </c>
      <c r="D68" s="173">
        <f t="shared" si="0"/>
        <v>108.69</v>
      </c>
    </row>
    <row r="69" spans="1:7" ht="14.25" customHeight="1">
      <c r="A69" s="95" t="s">
        <v>629</v>
      </c>
      <c r="B69" s="185">
        <v>68</v>
      </c>
      <c r="C69" s="138">
        <v>61</v>
      </c>
      <c r="D69" s="174">
        <f t="shared" si="0"/>
        <v>111.48</v>
      </c>
    </row>
    <row r="70" spans="1:7" ht="14.25" customHeight="1">
      <c r="A70" s="139" t="s">
        <v>438</v>
      </c>
      <c r="B70" s="185">
        <v>6261</v>
      </c>
      <c r="C70" s="138">
        <v>7270</v>
      </c>
      <c r="D70" s="174">
        <f t="shared" ref="D70:D133" si="1">ROUND(B70/C70*100,2)</f>
        <v>86.12</v>
      </c>
    </row>
    <row r="71" spans="1:7" ht="14.25" customHeight="1">
      <c r="A71" s="139" t="s">
        <v>439</v>
      </c>
      <c r="B71" s="185">
        <v>3952</v>
      </c>
      <c r="C71" s="138">
        <v>2077</v>
      </c>
      <c r="D71" s="174">
        <f t="shared" si="1"/>
        <v>190.27</v>
      </c>
    </row>
    <row r="72" spans="1:7" ht="14.25" customHeight="1">
      <c r="A72" s="139" t="s">
        <v>440</v>
      </c>
      <c r="B72" s="185">
        <v>779</v>
      </c>
      <c r="C72" s="138">
        <v>727</v>
      </c>
      <c r="D72" s="174">
        <f t="shared" si="1"/>
        <v>107.15</v>
      </c>
    </row>
    <row r="73" spans="1:7" ht="14.25" customHeight="1">
      <c r="A73" s="139" t="s">
        <v>725</v>
      </c>
      <c r="B73" s="185">
        <v>45</v>
      </c>
      <c r="C73" s="138"/>
      <c r="D73" s="174"/>
    </row>
    <row r="74" spans="1:7" ht="14.25" customHeight="1">
      <c r="A74" s="139" t="s">
        <v>441</v>
      </c>
      <c r="B74" s="185">
        <v>88</v>
      </c>
      <c r="C74" s="138">
        <v>84</v>
      </c>
      <c r="D74" s="174">
        <f t="shared" si="1"/>
        <v>104.76</v>
      </c>
    </row>
    <row r="75" spans="1:7" ht="14.25" customHeight="1">
      <c r="A75" s="139" t="s">
        <v>630</v>
      </c>
      <c r="B75" s="185">
        <v>115</v>
      </c>
      <c r="C75" s="138">
        <v>185</v>
      </c>
      <c r="D75" s="174">
        <f t="shared" si="1"/>
        <v>62.16</v>
      </c>
    </row>
    <row r="76" spans="1:7" s="165" customFormat="1" ht="14.25" customHeight="1">
      <c r="A76" s="164" t="s">
        <v>188</v>
      </c>
      <c r="B76" s="137">
        <f>SUM(B77:B88)</f>
        <v>52354</v>
      </c>
      <c r="C76" s="137">
        <f>SUM(C77:C88)</f>
        <v>48214</v>
      </c>
      <c r="D76" s="173">
        <f t="shared" si="1"/>
        <v>108.59</v>
      </c>
    </row>
    <row r="77" spans="1:7" ht="14.25" customHeight="1">
      <c r="A77" s="95" t="s">
        <v>442</v>
      </c>
      <c r="B77" s="185">
        <v>1441</v>
      </c>
      <c r="C77" s="138">
        <v>1870</v>
      </c>
      <c r="D77" s="174">
        <f t="shared" si="1"/>
        <v>77.06</v>
      </c>
    </row>
    <row r="78" spans="1:7" ht="14.25" customHeight="1">
      <c r="A78" s="95" t="s">
        <v>443</v>
      </c>
      <c r="B78" s="185">
        <v>10612</v>
      </c>
      <c r="C78" s="138">
        <v>7423</v>
      </c>
      <c r="D78" s="174">
        <f t="shared" si="1"/>
        <v>142.96</v>
      </c>
    </row>
    <row r="79" spans="1:7" ht="14.25" customHeight="1">
      <c r="A79" s="139" t="s">
        <v>444</v>
      </c>
      <c r="B79" s="185">
        <v>3705</v>
      </c>
      <c r="C79" s="138">
        <v>3477</v>
      </c>
      <c r="D79" s="174">
        <f t="shared" si="1"/>
        <v>106.56</v>
      </c>
    </row>
    <row r="80" spans="1:7" ht="14.25" customHeight="1">
      <c r="A80" s="139" t="s">
        <v>445</v>
      </c>
      <c r="B80" s="185">
        <v>14537</v>
      </c>
      <c r="C80" s="138">
        <v>13586</v>
      </c>
      <c r="D80" s="174">
        <f t="shared" si="1"/>
        <v>107</v>
      </c>
    </row>
    <row r="81" spans="1:4" ht="14.25" customHeight="1">
      <c r="A81" s="139" t="s">
        <v>446</v>
      </c>
      <c r="B81" s="185">
        <v>10786</v>
      </c>
      <c r="C81" s="138">
        <v>10419</v>
      </c>
      <c r="D81" s="174">
        <f t="shared" si="1"/>
        <v>103.52</v>
      </c>
    </row>
    <row r="82" spans="1:4" ht="14.25" customHeight="1">
      <c r="A82" s="139" t="s">
        <v>447</v>
      </c>
      <c r="B82" s="185">
        <v>4785</v>
      </c>
      <c r="C82" s="138">
        <v>4265</v>
      </c>
      <c r="D82" s="174">
        <f t="shared" si="1"/>
        <v>112.19</v>
      </c>
    </row>
    <row r="83" spans="1:4" ht="14.25" customHeight="1">
      <c r="A83" s="139" t="s">
        <v>726</v>
      </c>
      <c r="B83" s="185">
        <v>1000</v>
      </c>
      <c r="C83" s="138"/>
      <c r="D83" s="174"/>
    </row>
    <row r="84" spans="1:4" ht="14.25" customHeight="1">
      <c r="A84" s="139" t="s">
        <v>448</v>
      </c>
      <c r="B84" s="185">
        <v>1152</v>
      </c>
      <c r="C84" s="138">
        <v>1098</v>
      </c>
      <c r="D84" s="174">
        <f t="shared" si="1"/>
        <v>104.92</v>
      </c>
    </row>
    <row r="85" spans="1:4" ht="14.25" customHeight="1">
      <c r="A85" s="139" t="s">
        <v>449</v>
      </c>
      <c r="B85" s="185">
        <v>349</v>
      </c>
      <c r="C85" s="138">
        <v>312</v>
      </c>
      <c r="D85" s="174">
        <f t="shared" si="1"/>
        <v>111.86</v>
      </c>
    </row>
    <row r="86" spans="1:4" ht="14.25" customHeight="1">
      <c r="A86" s="139" t="s">
        <v>450</v>
      </c>
      <c r="B86" s="185">
        <v>546</v>
      </c>
      <c r="C86" s="138">
        <v>534</v>
      </c>
      <c r="D86" s="174">
        <f t="shared" si="1"/>
        <v>102.25</v>
      </c>
    </row>
    <row r="87" spans="1:4" ht="14.25" customHeight="1">
      <c r="A87" s="139" t="s">
        <v>451</v>
      </c>
      <c r="B87" s="185">
        <v>241</v>
      </c>
      <c r="C87" s="138">
        <v>215</v>
      </c>
      <c r="D87" s="174">
        <f t="shared" si="1"/>
        <v>112.09</v>
      </c>
    </row>
    <row r="88" spans="1:4" ht="14.25" customHeight="1">
      <c r="A88" s="139" t="s">
        <v>631</v>
      </c>
      <c r="B88" s="185">
        <v>3200</v>
      </c>
      <c r="C88" s="138">
        <v>5015</v>
      </c>
      <c r="D88" s="174">
        <f t="shared" si="1"/>
        <v>63.81</v>
      </c>
    </row>
    <row r="89" spans="1:4" s="165" customFormat="1" ht="14.25" customHeight="1">
      <c r="A89" s="164" t="s">
        <v>189</v>
      </c>
      <c r="B89" s="137">
        <f>SUM(B90:B94)</f>
        <v>3759</v>
      </c>
      <c r="C89" s="137">
        <f>SUM(C90:C94)</f>
        <v>2708</v>
      </c>
      <c r="D89" s="173">
        <f t="shared" si="1"/>
        <v>138.81</v>
      </c>
    </row>
    <row r="90" spans="1:4" s="165" customFormat="1" ht="14.25" customHeight="1">
      <c r="A90" s="95" t="s">
        <v>727</v>
      </c>
      <c r="B90" s="187">
        <v>250</v>
      </c>
      <c r="C90" s="137"/>
      <c r="D90" s="173"/>
    </row>
    <row r="91" spans="1:4" ht="14.25" customHeight="1">
      <c r="A91" s="95" t="s">
        <v>728</v>
      </c>
      <c r="B91" s="185">
        <v>74</v>
      </c>
      <c r="C91" s="138">
        <v>71</v>
      </c>
      <c r="D91" s="174">
        <f t="shared" si="1"/>
        <v>104.23</v>
      </c>
    </row>
    <row r="92" spans="1:4" ht="14.25" customHeight="1">
      <c r="A92" s="95" t="s">
        <v>452</v>
      </c>
      <c r="B92" s="185">
        <v>5</v>
      </c>
      <c r="C92" s="138">
        <v>5</v>
      </c>
      <c r="D92" s="174">
        <f t="shared" si="1"/>
        <v>100</v>
      </c>
    </row>
    <row r="93" spans="1:4" ht="14.25" customHeight="1">
      <c r="A93" s="95" t="s">
        <v>453</v>
      </c>
      <c r="B93" s="185"/>
      <c r="C93" s="138">
        <v>110</v>
      </c>
      <c r="D93" s="174">
        <f t="shared" si="1"/>
        <v>0</v>
      </c>
    </row>
    <row r="94" spans="1:4" ht="14.25" customHeight="1">
      <c r="A94" s="95" t="s">
        <v>454</v>
      </c>
      <c r="B94" s="185">
        <v>3430</v>
      </c>
      <c r="C94" s="138">
        <v>2522</v>
      </c>
      <c r="D94" s="174">
        <f t="shared" si="1"/>
        <v>136</v>
      </c>
    </row>
    <row r="95" spans="1:4" s="165" customFormat="1" ht="14.25" customHeight="1">
      <c r="A95" s="164" t="s">
        <v>611</v>
      </c>
      <c r="B95" s="137">
        <f>SUM(B96:B117)</f>
        <v>1969</v>
      </c>
      <c r="C95" s="137">
        <f>SUM(C96:C117)</f>
        <v>2055</v>
      </c>
      <c r="D95" s="173">
        <f t="shared" si="1"/>
        <v>95.82</v>
      </c>
    </row>
    <row r="96" spans="1:4" ht="14.25" customHeight="1">
      <c r="A96" s="95" t="s">
        <v>455</v>
      </c>
      <c r="B96" s="185">
        <v>255</v>
      </c>
      <c r="C96" s="138">
        <v>855</v>
      </c>
      <c r="D96" s="174">
        <f t="shared" si="1"/>
        <v>29.82</v>
      </c>
    </row>
    <row r="97" spans="1:4" ht="14.25" customHeight="1">
      <c r="A97" s="139" t="s">
        <v>456</v>
      </c>
      <c r="B97" s="185">
        <v>124</v>
      </c>
      <c r="C97" s="138">
        <v>127</v>
      </c>
      <c r="D97" s="174">
        <f t="shared" si="1"/>
        <v>97.64</v>
      </c>
    </row>
    <row r="98" spans="1:4" ht="14.25" customHeight="1">
      <c r="A98" s="139" t="s">
        <v>632</v>
      </c>
      <c r="B98" s="185">
        <v>55</v>
      </c>
      <c r="C98" s="138">
        <v>55</v>
      </c>
      <c r="D98" s="174">
        <f t="shared" si="1"/>
        <v>100</v>
      </c>
    </row>
    <row r="99" spans="1:4" ht="14.25" customHeight="1">
      <c r="A99" s="139" t="s">
        <v>457</v>
      </c>
      <c r="B99" s="185">
        <v>105</v>
      </c>
      <c r="C99" s="138">
        <v>98</v>
      </c>
      <c r="D99" s="174">
        <f t="shared" si="1"/>
        <v>107.14</v>
      </c>
    </row>
    <row r="100" spans="1:4" ht="14.25" customHeight="1">
      <c r="A100" s="139" t="s">
        <v>633</v>
      </c>
      <c r="B100" s="185">
        <v>54</v>
      </c>
      <c r="C100" s="138">
        <v>52</v>
      </c>
      <c r="D100" s="174">
        <f t="shared" si="1"/>
        <v>103.85</v>
      </c>
    </row>
    <row r="101" spans="1:4" ht="14.25" customHeight="1">
      <c r="A101" s="139" t="s">
        <v>634</v>
      </c>
      <c r="B101" s="185">
        <v>10</v>
      </c>
      <c r="C101" s="138">
        <v>200</v>
      </c>
      <c r="D101" s="174">
        <f t="shared" si="1"/>
        <v>5</v>
      </c>
    </row>
    <row r="102" spans="1:4" ht="14.25" customHeight="1">
      <c r="A102" s="139" t="s">
        <v>635</v>
      </c>
      <c r="B102" s="185">
        <v>200</v>
      </c>
      <c r="C102" s="138">
        <v>5</v>
      </c>
      <c r="D102" s="174">
        <f t="shared" si="1"/>
        <v>4000</v>
      </c>
    </row>
    <row r="103" spans="1:4" ht="14.25" customHeight="1">
      <c r="A103" s="139" t="s">
        <v>458</v>
      </c>
      <c r="B103" s="185">
        <v>24</v>
      </c>
      <c r="C103" s="138">
        <v>23</v>
      </c>
      <c r="D103" s="174">
        <f t="shared" si="1"/>
        <v>104.35</v>
      </c>
    </row>
    <row r="104" spans="1:4" ht="14.25" customHeight="1">
      <c r="A104" s="139" t="s">
        <v>729</v>
      </c>
      <c r="B104" s="185">
        <v>50</v>
      </c>
      <c r="C104" s="138"/>
      <c r="D104" s="174"/>
    </row>
    <row r="105" spans="1:4" ht="14.25" customHeight="1">
      <c r="A105" s="139" t="s">
        <v>459</v>
      </c>
      <c r="B105" s="185">
        <v>49</v>
      </c>
      <c r="C105" s="138">
        <v>56</v>
      </c>
      <c r="D105" s="174">
        <f t="shared" si="1"/>
        <v>87.5</v>
      </c>
    </row>
    <row r="106" spans="1:4" ht="14.25" customHeight="1">
      <c r="A106" s="139" t="s">
        <v>460</v>
      </c>
      <c r="B106" s="185">
        <v>114</v>
      </c>
      <c r="C106" s="138">
        <v>106</v>
      </c>
      <c r="D106" s="174">
        <f t="shared" si="1"/>
        <v>107.55</v>
      </c>
    </row>
    <row r="107" spans="1:4" ht="14.25" customHeight="1">
      <c r="A107" s="139" t="s">
        <v>636</v>
      </c>
      <c r="B107" s="185">
        <v>40</v>
      </c>
      <c r="C107" s="138">
        <v>17</v>
      </c>
      <c r="D107" s="174">
        <f t="shared" si="1"/>
        <v>235.29</v>
      </c>
    </row>
    <row r="108" spans="1:4" ht="14.25" customHeight="1">
      <c r="A108" s="139" t="s">
        <v>637</v>
      </c>
      <c r="B108" s="185">
        <v>87</v>
      </c>
      <c r="C108" s="138">
        <v>87</v>
      </c>
      <c r="D108" s="174">
        <f t="shared" si="1"/>
        <v>100</v>
      </c>
    </row>
    <row r="109" spans="1:4" ht="14.25" customHeight="1">
      <c r="A109" s="139" t="s">
        <v>461</v>
      </c>
      <c r="B109" s="185">
        <v>5</v>
      </c>
      <c r="C109" s="138">
        <v>5</v>
      </c>
      <c r="D109" s="174">
        <f t="shared" si="1"/>
        <v>100</v>
      </c>
    </row>
    <row r="110" spans="1:4" ht="14.25" customHeight="1">
      <c r="A110" s="139" t="s">
        <v>638</v>
      </c>
      <c r="B110" s="185"/>
      <c r="C110" s="138">
        <v>29</v>
      </c>
      <c r="D110" s="174">
        <f t="shared" si="1"/>
        <v>0</v>
      </c>
    </row>
    <row r="111" spans="1:4" ht="14.25" customHeight="1">
      <c r="A111" s="139" t="s">
        <v>639</v>
      </c>
      <c r="B111" s="185">
        <v>537</v>
      </c>
      <c r="C111" s="138">
        <v>87</v>
      </c>
      <c r="D111" s="174">
        <f t="shared" si="1"/>
        <v>617.24</v>
      </c>
    </row>
    <row r="112" spans="1:4" ht="14.25" customHeight="1">
      <c r="A112" s="139" t="s">
        <v>730</v>
      </c>
      <c r="B112" s="185">
        <v>50</v>
      </c>
      <c r="C112" s="138"/>
      <c r="D112" s="174"/>
    </row>
    <row r="113" spans="1:4" ht="14.25" customHeight="1">
      <c r="A113" s="139" t="s">
        <v>640</v>
      </c>
      <c r="B113" s="185"/>
      <c r="C113" s="138">
        <v>52</v>
      </c>
      <c r="D113" s="174">
        <f t="shared" si="1"/>
        <v>0</v>
      </c>
    </row>
    <row r="114" spans="1:4" ht="14.25" customHeight="1">
      <c r="A114" s="139" t="s">
        <v>641</v>
      </c>
      <c r="B114" s="185">
        <v>170</v>
      </c>
      <c r="C114" s="138">
        <v>29</v>
      </c>
      <c r="D114" s="174">
        <f t="shared" si="1"/>
        <v>586.21</v>
      </c>
    </row>
    <row r="115" spans="1:4" ht="14.25" customHeight="1">
      <c r="A115" s="139" t="s">
        <v>642</v>
      </c>
      <c r="B115" s="185"/>
      <c r="C115" s="138">
        <v>15</v>
      </c>
      <c r="D115" s="174">
        <f t="shared" si="1"/>
        <v>0</v>
      </c>
    </row>
    <row r="116" spans="1:4" ht="14.25" customHeight="1">
      <c r="A116" s="139" t="s">
        <v>731</v>
      </c>
      <c r="B116" s="185">
        <v>40</v>
      </c>
      <c r="C116" s="138"/>
      <c r="D116" s="174"/>
    </row>
    <row r="117" spans="1:4" ht="14.25" customHeight="1">
      <c r="A117" s="139" t="s">
        <v>643</v>
      </c>
      <c r="B117" s="185"/>
      <c r="C117" s="138">
        <v>157</v>
      </c>
      <c r="D117" s="174">
        <f t="shared" si="1"/>
        <v>0</v>
      </c>
    </row>
    <row r="118" spans="1:4" s="165" customFormat="1" ht="14.25" customHeight="1">
      <c r="A118" s="164" t="s">
        <v>190</v>
      </c>
      <c r="B118" s="137">
        <f>SUM(B119:B163)</f>
        <v>22396</v>
      </c>
      <c r="C118" s="137">
        <f>SUM(C119:C163)</f>
        <v>18056</v>
      </c>
      <c r="D118" s="173">
        <f t="shared" si="1"/>
        <v>124.04</v>
      </c>
    </row>
    <row r="119" spans="1:4" ht="14.25" customHeight="1">
      <c r="A119" s="95" t="s">
        <v>462</v>
      </c>
      <c r="B119" s="185">
        <v>359</v>
      </c>
      <c r="C119" s="138">
        <v>374</v>
      </c>
      <c r="D119" s="174">
        <f t="shared" si="1"/>
        <v>95.99</v>
      </c>
    </row>
    <row r="120" spans="1:4" ht="14.25" customHeight="1">
      <c r="A120" s="95" t="s">
        <v>463</v>
      </c>
      <c r="B120" s="185">
        <v>18</v>
      </c>
      <c r="C120" s="138">
        <v>18</v>
      </c>
      <c r="D120" s="174">
        <f t="shared" si="1"/>
        <v>100</v>
      </c>
    </row>
    <row r="121" spans="1:4" ht="14.25" customHeight="1">
      <c r="A121" s="140" t="s">
        <v>464</v>
      </c>
      <c r="B121" s="185">
        <v>213</v>
      </c>
      <c r="C121" s="138">
        <v>213</v>
      </c>
      <c r="D121" s="174">
        <f t="shared" si="1"/>
        <v>100</v>
      </c>
    </row>
    <row r="122" spans="1:4" ht="14.25" customHeight="1">
      <c r="A122" s="140" t="s">
        <v>465</v>
      </c>
      <c r="B122" s="185">
        <v>93</v>
      </c>
      <c r="C122" s="138">
        <v>106</v>
      </c>
      <c r="D122" s="174">
        <f t="shared" si="1"/>
        <v>87.74</v>
      </c>
    </row>
    <row r="123" spans="1:4" ht="14.25" customHeight="1">
      <c r="A123" s="140" t="s">
        <v>466</v>
      </c>
      <c r="B123" s="185">
        <v>5</v>
      </c>
      <c r="C123" s="138">
        <v>5</v>
      </c>
      <c r="D123" s="174">
        <f t="shared" si="1"/>
        <v>100</v>
      </c>
    </row>
    <row r="124" spans="1:4" ht="14.25" customHeight="1">
      <c r="A124" s="140" t="s">
        <v>467</v>
      </c>
      <c r="B124" s="185">
        <v>291</v>
      </c>
      <c r="C124" s="138">
        <v>353</v>
      </c>
      <c r="D124" s="174">
        <f t="shared" si="1"/>
        <v>82.44</v>
      </c>
    </row>
    <row r="125" spans="1:4" ht="14.25" customHeight="1">
      <c r="A125" s="140" t="s">
        <v>644</v>
      </c>
      <c r="B125" s="185"/>
      <c r="C125" s="138">
        <v>14</v>
      </c>
      <c r="D125" s="174">
        <f t="shared" si="1"/>
        <v>0</v>
      </c>
    </row>
    <row r="126" spans="1:4" ht="14.25" customHeight="1">
      <c r="A126" s="140" t="s">
        <v>468</v>
      </c>
      <c r="B126" s="185">
        <v>107</v>
      </c>
      <c r="C126" s="138">
        <v>107</v>
      </c>
      <c r="D126" s="174">
        <f t="shared" si="1"/>
        <v>100</v>
      </c>
    </row>
    <row r="127" spans="1:4" ht="14.25" customHeight="1">
      <c r="A127" s="140" t="s">
        <v>469</v>
      </c>
      <c r="B127" s="185">
        <v>50</v>
      </c>
      <c r="C127" s="138">
        <v>117</v>
      </c>
      <c r="D127" s="174">
        <f t="shared" si="1"/>
        <v>42.74</v>
      </c>
    </row>
    <row r="128" spans="1:4" ht="14.25" customHeight="1">
      <c r="A128" s="140" t="s">
        <v>732</v>
      </c>
      <c r="B128" s="185">
        <v>500</v>
      </c>
      <c r="C128" s="138"/>
      <c r="D128" s="174"/>
    </row>
    <row r="129" spans="1:4" ht="14.25" customHeight="1">
      <c r="A129" s="140" t="s">
        <v>733</v>
      </c>
      <c r="B129" s="185">
        <v>300</v>
      </c>
      <c r="C129" s="138"/>
      <c r="D129" s="174"/>
    </row>
    <row r="130" spans="1:4" ht="14.25" customHeight="1">
      <c r="A130" s="140" t="s">
        <v>470</v>
      </c>
      <c r="B130" s="185">
        <v>4800</v>
      </c>
      <c r="C130" s="138">
        <v>2250</v>
      </c>
      <c r="D130" s="174">
        <f t="shared" si="1"/>
        <v>213.33</v>
      </c>
    </row>
    <row r="131" spans="1:4" ht="14.25" customHeight="1">
      <c r="A131" s="140" t="s">
        <v>471</v>
      </c>
      <c r="B131" s="185">
        <v>25</v>
      </c>
      <c r="C131" s="138">
        <v>36</v>
      </c>
      <c r="D131" s="174">
        <f t="shared" si="1"/>
        <v>69.44</v>
      </c>
    </row>
    <row r="132" spans="1:4" ht="14.25" customHeight="1">
      <c r="A132" s="140" t="s">
        <v>472</v>
      </c>
      <c r="B132" s="185"/>
      <c r="C132" s="138">
        <v>160</v>
      </c>
      <c r="D132" s="174">
        <f t="shared" si="1"/>
        <v>0</v>
      </c>
    </row>
    <row r="133" spans="1:4" ht="14.25" customHeight="1">
      <c r="A133" s="140" t="s">
        <v>473</v>
      </c>
      <c r="B133" s="185">
        <v>18</v>
      </c>
      <c r="C133" s="138">
        <v>17</v>
      </c>
      <c r="D133" s="174">
        <f t="shared" si="1"/>
        <v>105.88</v>
      </c>
    </row>
    <row r="134" spans="1:4" ht="14.25" customHeight="1">
      <c r="A134" s="140" t="s">
        <v>474</v>
      </c>
      <c r="B134" s="185">
        <v>254</v>
      </c>
      <c r="C134" s="138">
        <v>274</v>
      </c>
      <c r="D134" s="174">
        <f t="shared" ref="D134:D197" si="2">ROUND(B134/C134*100,2)</f>
        <v>92.7</v>
      </c>
    </row>
    <row r="135" spans="1:4" ht="14.25" customHeight="1">
      <c r="A135" s="140" t="s">
        <v>475</v>
      </c>
      <c r="B135" s="185">
        <v>330</v>
      </c>
      <c r="C135" s="138">
        <v>123</v>
      </c>
      <c r="D135" s="174">
        <f t="shared" si="2"/>
        <v>268.29000000000002</v>
      </c>
    </row>
    <row r="136" spans="1:4" ht="14.25" customHeight="1">
      <c r="A136" s="140" t="s">
        <v>476</v>
      </c>
      <c r="B136" s="185">
        <v>529</v>
      </c>
      <c r="C136" s="138">
        <v>240</v>
      </c>
      <c r="D136" s="174">
        <f t="shared" si="2"/>
        <v>220.42</v>
      </c>
    </row>
    <row r="137" spans="1:4" ht="14.25" customHeight="1">
      <c r="A137" s="140" t="s">
        <v>734</v>
      </c>
      <c r="B137" s="185">
        <v>15</v>
      </c>
      <c r="C137" s="138"/>
      <c r="D137" s="174"/>
    </row>
    <row r="138" spans="1:4" ht="14.25" customHeight="1">
      <c r="A138" s="140" t="s">
        <v>477</v>
      </c>
      <c r="B138" s="185">
        <v>19</v>
      </c>
      <c r="C138" s="138">
        <v>3</v>
      </c>
      <c r="D138" s="174">
        <f t="shared" si="2"/>
        <v>633.33000000000004</v>
      </c>
    </row>
    <row r="139" spans="1:4" ht="14.25" customHeight="1">
      <c r="A139" s="140" t="s">
        <v>645</v>
      </c>
      <c r="B139" s="185">
        <v>423</v>
      </c>
      <c r="C139" s="138">
        <v>454</v>
      </c>
      <c r="D139" s="174">
        <f t="shared" si="2"/>
        <v>93.17</v>
      </c>
    </row>
    <row r="140" spans="1:4" ht="14.25" customHeight="1">
      <c r="A140" s="140" t="s">
        <v>478</v>
      </c>
      <c r="B140" s="185">
        <v>202</v>
      </c>
      <c r="C140" s="138">
        <v>168</v>
      </c>
      <c r="D140" s="174">
        <f t="shared" si="2"/>
        <v>120.24</v>
      </c>
    </row>
    <row r="141" spans="1:4" ht="14.25" customHeight="1">
      <c r="A141" s="140" t="s">
        <v>479</v>
      </c>
      <c r="B141" s="185">
        <v>17</v>
      </c>
      <c r="C141" s="138">
        <v>17</v>
      </c>
      <c r="D141" s="174">
        <f t="shared" si="2"/>
        <v>100</v>
      </c>
    </row>
    <row r="142" spans="1:4" ht="14.25" customHeight="1">
      <c r="A142" s="140" t="s">
        <v>735</v>
      </c>
      <c r="B142" s="185">
        <v>40</v>
      </c>
      <c r="C142" s="138"/>
      <c r="D142" s="174"/>
    </row>
    <row r="143" spans="1:4" ht="14.25" customHeight="1">
      <c r="A143" s="140" t="s">
        <v>646</v>
      </c>
      <c r="B143" s="185"/>
      <c r="C143" s="138">
        <v>5</v>
      </c>
      <c r="D143" s="174">
        <f t="shared" si="2"/>
        <v>0</v>
      </c>
    </row>
    <row r="144" spans="1:4" ht="14.25" customHeight="1">
      <c r="A144" s="140" t="s">
        <v>480</v>
      </c>
      <c r="B144" s="185">
        <v>91</v>
      </c>
      <c r="C144" s="138">
        <v>87</v>
      </c>
      <c r="D144" s="174">
        <f t="shared" si="2"/>
        <v>104.6</v>
      </c>
    </row>
    <row r="145" spans="1:4" ht="14.25" customHeight="1">
      <c r="A145" s="140" t="s">
        <v>481</v>
      </c>
      <c r="B145" s="185">
        <v>27</v>
      </c>
      <c r="C145" s="138">
        <v>25</v>
      </c>
      <c r="D145" s="174">
        <f t="shared" si="2"/>
        <v>108</v>
      </c>
    </row>
    <row r="146" spans="1:4" ht="14.25" customHeight="1">
      <c r="A146" s="140" t="s">
        <v>647</v>
      </c>
      <c r="B146" s="185">
        <v>39</v>
      </c>
      <c r="C146" s="138">
        <v>71</v>
      </c>
      <c r="D146" s="174">
        <f t="shared" si="2"/>
        <v>54.93</v>
      </c>
    </row>
    <row r="147" spans="1:4" ht="14.25" customHeight="1">
      <c r="A147" s="140" t="s">
        <v>648</v>
      </c>
      <c r="B147" s="185">
        <v>118</v>
      </c>
      <c r="C147" s="138">
        <v>141</v>
      </c>
      <c r="D147" s="174">
        <f t="shared" si="2"/>
        <v>83.69</v>
      </c>
    </row>
    <row r="148" spans="1:4" ht="14.25" customHeight="1">
      <c r="A148" s="140" t="s">
        <v>482</v>
      </c>
      <c r="B148" s="185">
        <v>86</v>
      </c>
      <c r="C148" s="138">
        <v>83</v>
      </c>
      <c r="D148" s="174">
        <f t="shared" si="2"/>
        <v>103.61</v>
      </c>
    </row>
    <row r="149" spans="1:4" ht="14.25" customHeight="1">
      <c r="A149" s="140" t="s">
        <v>483</v>
      </c>
      <c r="B149" s="185">
        <v>30</v>
      </c>
      <c r="C149" s="138">
        <v>24</v>
      </c>
      <c r="D149" s="174">
        <f t="shared" si="2"/>
        <v>125</v>
      </c>
    </row>
    <row r="150" spans="1:4" ht="14.25" customHeight="1">
      <c r="A150" s="140" t="s">
        <v>484</v>
      </c>
      <c r="B150" s="185">
        <v>21</v>
      </c>
      <c r="C150" s="138">
        <v>19</v>
      </c>
      <c r="D150" s="174">
        <f t="shared" si="2"/>
        <v>110.53</v>
      </c>
    </row>
    <row r="151" spans="1:4" ht="14.25" customHeight="1">
      <c r="A151" s="140" t="s">
        <v>485</v>
      </c>
      <c r="B151" s="185">
        <v>238</v>
      </c>
      <c r="C151" s="138">
        <v>172</v>
      </c>
      <c r="D151" s="174">
        <f t="shared" si="2"/>
        <v>138.37</v>
      </c>
    </row>
    <row r="152" spans="1:4" ht="14.25" customHeight="1">
      <c r="A152" s="140" t="s">
        <v>486</v>
      </c>
      <c r="B152" s="185">
        <v>1944</v>
      </c>
      <c r="C152" s="138">
        <v>1960</v>
      </c>
      <c r="D152" s="174">
        <f t="shared" si="2"/>
        <v>99.18</v>
      </c>
    </row>
    <row r="153" spans="1:4" ht="14.25" customHeight="1">
      <c r="A153" s="140" t="s">
        <v>487</v>
      </c>
      <c r="B153" s="185">
        <v>207</v>
      </c>
      <c r="C153" s="138">
        <v>207</v>
      </c>
      <c r="D153" s="174">
        <f t="shared" si="2"/>
        <v>100</v>
      </c>
    </row>
    <row r="154" spans="1:4" ht="14.25" customHeight="1">
      <c r="A154" s="140" t="s">
        <v>488</v>
      </c>
      <c r="B154" s="185">
        <v>75</v>
      </c>
      <c r="C154" s="138">
        <v>72</v>
      </c>
      <c r="D154" s="174">
        <f t="shared" si="2"/>
        <v>104.17</v>
      </c>
    </row>
    <row r="155" spans="1:4" ht="14.25" customHeight="1">
      <c r="A155" s="140" t="s">
        <v>489</v>
      </c>
      <c r="B155" s="185">
        <v>67</v>
      </c>
      <c r="C155" s="138">
        <v>61</v>
      </c>
      <c r="D155" s="174">
        <f t="shared" si="2"/>
        <v>109.84</v>
      </c>
    </row>
    <row r="156" spans="1:4" ht="14.25" customHeight="1">
      <c r="A156" s="140" t="s">
        <v>490</v>
      </c>
      <c r="B156" s="185">
        <v>1069</v>
      </c>
      <c r="C156" s="138">
        <v>912</v>
      </c>
      <c r="D156" s="174">
        <f t="shared" si="2"/>
        <v>117.21</v>
      </c>
    </row>
    <row r="157" spans="1:4" ht="14.25" customHeight="1">
      <c r="A157" s="140" t="s">
        <v>736</v>
      </c>
      <c r="B157" s="185">
        <v>500</v>
      </c>
      <c r="C157" s="138"/>
      <c r="D157" s="174"/>
    </row>
    <row r="158" spans="1:4" ht="14.25" customHeight="1">
      <c r="A158" s="140" t="s">
        <v>491</v>
      </c>
      <c r="B158" s="185">
        <v>7360</v>
      </c>
      <c r="C158" s="138">
        <v>7449</v>
      </c>
      <c r="D158" s="174">
        <f t="shared" si="2"/>
        <v>98.81</v>
      </c>
    </row>
    <row r="159" spans="1:4" ht="14.25" customHeight="1">
      <c r="A159" s="140" t="s">
        <v>737</v>
      </c>
      <c r="B159" s="185">
        <v>112</v>
      </c>
      <c r="C159" s="138"/>
      <c r="D159" s="174"/>
    </row>
    <row r="160" spans="1:4" ht="14.25" customHeight="1">
      <c r="A160" s="140" t="s">
        <v>738</v>
      </c>
      <c r="B160" s="185">
        <v>10</v>
      </c>
      <c r="C160" s="138"/>
      <c r="D160" s="174"/>
    </row>
    <row r="161" spans="1:4" ht="14.25" customHeight="1">
      <c r="A161" s="140" t="s">
        <v>649</v>
      </c>
      <c r="B161" s="185"/>
      <c r="C161" s="138">
        <v>24</v>
      </c>
      <c r="D161" s="174">
        <f t="shared" si="2"/>
        <v>0</v>
      </c>
    </row>
    <row r="162" spans="1:4" ht="14.25" customHeight="1">
      <c r="A162" s="140" t="s">
        <v>739</v>
      </c>
      <c r="B162" s="185">
        <v>3</v>
      </c>
      <c r="C162" s="138"/>
      <c r="D162" s="174"/>
    </row>
    <row r="163" spans="1:4" ht="14.25" customHeight="1">
      <c r="A163" s="140" t="s">
        <v>650</v>
      </c>
      <c r="B163" s="185">
        <v>1791</v>
      </c>
      <c r="C163" s="138">
        <v>1695</v>
      </c>
      <c r="D163" s="174">
        <f t="shared" si="2"/>
        <v>105.66</v>
      </c>
    </row>
    <row r="164" spans="1:4" s="165" customFormat="1" ht="14.25" customHeight="1">
      <c r="A164" s="164" t="s">
        <v>606</v>
      </c>
      <c r="B164" s="137">
        <f>SUM(B165:B181)</f>
        <v>8177</v>
      </c>
      <c r="C164" s="137">
        <f>SUM(C165:C181)</f>
        <v>6635</v>
      </c>
      <c r="D164" s="173">
        <f t="shared" si="2"/>
        <v>123.24</v>
      </c>
    </row>
    <row r="165" spans="1:4" ht="14.25" customHeight="1">
      <c r="A165" s="95" t="s">
        <v>492</v>
      </c>
      <c r="B165" s="185">
        <v>268</v>
      </c>
      <c r="C165" s="138">
        <v>298</v>
      </c>
      <c r="D165" s="174">
        <f t="shared" si="2"/>
        <v>89.93</v>
      </c>
    </row>
    <row r="166" spans="1:4" ht="14.25" customHeight="1">
      <c r="A166" s="95" t="s">
        <v>740</v>
      </c>
      <c r="B166" s="185">
        <v>15</v>
      </c>
      <c r="C166" s="138"/>
      <c r="D166" s="174"/>
    </row>
    <row r="167" spans="1:4" ht="14.25" customHeight="1">
      <c r="A167" s="140" t="s">
        <v>493</v>
      </c>
      <c r="B167" s="185">
        <v>2376</v>
      </c>
      <c r="C167" s="138">
        <v>331</v>
      </c>
      <c r="D167" s="174">
        <f t="shared" si="2"/>
        <v>717.82</v>
      </c>
    </row>
    <row r="168" spans="1:4" ht="14.25" customHeight="1">
      <c r="A168" s="140" t="s">
        <v>494</v>
      </c>
      <c r="B168" s="185">
        <v>108</v>
      </c>
      <c r="C168" s="138">
        <v>108</v>
      </c>
      <c r="D168" s="174">
        <f t="shared" si="2"/>
        <v>100</v>
      </c>
    </row>
    <row r="169" spans="1:4" ht="14.25" customHeight="1">
      <c r="A169" s="140" t="s">
        <v>495</v>
      </c>
      <c r="B169" s="185">
        <v>187</v>
      </c>
      <c r="C169" s="138">
        <v>175</v>
      </c>
      <c r="D169" s="174">
        <f t="shared" si="2"/>
        <v>106.86</v>
      </c>
    </row>
    <row r="170" spans="1:4" ht="14.25" customHeight="1">
      <c r="A170" s="140" t="s">
        <v>496</v>
      </c>
      <c r="B170" s="185">
        <v>2417</v>
      </c>
      <c r="C170" s="138">
        <v>2611</v>
      </c>
      <c r="D170" s="174">
        <f t="shared" si="2"/>
        <v>92.57</v>
      </c>
    </row>
    <row r="171" spans="1:4" ht="14.25" customHeight="1">
      <c r="A171" s="140" t="s">
        <v>497</v>
      </c>
      <c r="B171" s="185">
        <v>343</v>
      </c>
      <c r="C171" s="138">
        <v>372</v>
      </c>
      <c r="D171" s="174">
        <f t="shared" si="2"/>
        <v>92.2</v>
      </c>
    </row>
    <row r="172" spans="1:4" ht="14.25" customHeight="1">
      <c r="A172" s="140" t="s">
        <v>498</v>
      </c>
      <c r="B172" s="185">
        <v>93</v>
      </c>
      <c r="C172" s="138">
        <v>101</v>
      </c>
      <c r="D172" s="174">
        <f t="shared" si="2"/>
        <v>92.08</v>
      </c>
    </row>
    <row r="173" spans="1:4" ht="14.25" customHeight="1">
      <c r="A173" s="140" t="s">
        <v>499</v>
      </c>
      <c r="B173" s="185">
        <v>313</v>
      </c>
      <c r="C173" s="138">
        <v>328</v>
      </c>
      <c r="D173" s="174">
        <f t="shared" si="2"/>
        <v>95.43</v>
      </c>
    </row>
    <row r="174" spans="1:4" ht="14.25" customHeight="1">
      <c r="A174" s="140" t="s">
        <v>500</v>
      </c>
      <c r="B174" s="185">
        <v>315</v>
      </c>
      <c r="C174" s="138">
        <v>290</v>
      </c>
      <c r="D174" s="174">
        <f t="shared" si="2"/>
        <v>108.62</v>
      </c>
    </row>
    <row r="175" spans="1:4" ht="14.25" customHeight="1">
      <c r="A175" s="140" t="s">
        <v>501</v>
      </c>
      <c r="B175" s="185">
        <v>125</v>
      </c>
      <c r="C175" s="138">
        <v>30</v>
      </c>
      <c r="D175" s="174">
        <f t="shared" si="2"/>
        <v>416.67</v>
      </c>
    </row>
    <row r="176" spans="1:4" ht="14.25" customHeight="1">
      <c r="A176" s="140" t="s">
        <v>502</v>
      </c>
      <c r="B176" s="185">
        <v>90</v>
      </c>
      <c r="C176" s="138">
        <v>50</v>
      </c>
      <c r="D176" s="174">
        <f t="shared" si="2"/>
        <v>180</v>
      </c>
    </row>
    <row r="177" spans="1:4" ht="14.25" customHeight="1">
      <c r="A177" s="140" t="s">
        <v>503</v>
      </c>
      <c r="B177" s="185">
        <v>529</v>
      </c>
      <c r="C177" s="138">
        <v>426</v>
      </c>
      <c r="D177" s="174">
        <f t="shared" si="2"/>
        <v>124.18</v>
      </c>
    </row>
    <row r="178" spans="1:4" ht="14.25" customHeight="1">
      <c r="A178" s="140" t="s">
        <v>504</v>
      </c>
      <c r="B178" s="185">
        <v>80</v>
      </c>
      <c r="C178" s="138">
        <v>118</v>
      </c>
      <c r="D178" s="174">
        <f t="shared" si="2"/>
        <v>67.8</v>
      </c>
    </row>
    <row r="179" spans="1:4" ht="14.25" customHeight="1">
      <c r="A179" s="140" t="s">
        <v>505</v>
      </c>
      <c r="B179" s="185">
        <v>302</v>
      </c>
      <c r="C179" s="138"/>
      <c r="D179" s="174"/>
    </row>
    <row r="180" spans="1:4" ht="14.25" customHeight="1">
      <c r="A180" s="140" t="s">
        <v>506</v>
      </c>
      <c r="B180" s="185"/>
      <c r="C180" s="138">
        <v>250</v>
      </c>
      <c r="D180" s="174">
        <f t="shared" si="2"/>
        <v>0</v>
      </c>
    </row>
    <row r="181" spans="1:4" ht="14.25" customHeight="1">
      <c r="A181" s="140" t="s">
        <v>651</v>
      </c>
      <c r="B181" s="185">
        <v>616</v>
      </c>
      <c r="C181" s="138">
        <v>1147</v>
      </c>
      <c r="D181" s="174">
        <f t="shared" si="2"/>
        <v>53.71</v>
      </c>
    </row>
    <row r="182" spans="1:4" s="165" customFormat="1" ht="14.25" customHeight="1">
      <c r="A182" s="164" t="s">
        <v>42</v>
      </c>
      <c r="B182" s="137">
        <f>SUM(B183:B186)</f>
        <v>3682</v>
      </c>
      <c r="C182" s="137">
        <f>SUM(C183:C186)</f>
        <v>2064</v>
      </c>
      <c r="D182" s="173">
        <f t="shared" si="2"/>
        <v>178.39</v>
      </c>
    </row>
    <row r="183" spans="1:4" ht="14.25" customHeight="1">
      <c r="A183" s="95" t="s">
        <v>741</v>
      </c>
      <c r="B183" s="185">
        <v>178</v>
      </c>
      <c r="C183" s="138">
        <v>170</v>
      </c>
      <c r="D183" s="174">
        <f t="shared" si="2"/>
        <v>104.71</v>
      </c>
    </row>
    <row r="184" spans="1:4" ht="14.25" customHeight="1">
      <c r="A184" s="95" t="s">
        <v>507</v>
      </c>
      <c r="B184" s="185">
        <v>132</v>
      </c>
      <c r="C184" s="138">
        <v>122</v>
      </c>
      <c r="D184" s="174">
        <f t="shared" si="2"/>
        <v>108.2</v>
      </c>
    </row>
    <row r="185" spans="1:4" ht="14.25" customHeight="1">
      <c r="A185" s="95" t="s">
        <v>652</v>
      </c>
      <c r="B185" s="185">
        <v>72</v>
      </c>
      <c r="C185" s="138">
        <v>272</v>
      </c>
      <c r="D185" s="174">
        <f t="shared" si="2"/>
        <v>26.47</v>
      </c>
    </row>
    <row r="186" spans="1:4" ht="14.25" customHeight="1">
      <c r="A186" s="95" t="s">
        <v>653</v>
      </c>
      <c r="B186" s="185">
        <v>3300</v>
      </c>
      <c r="C186" s="138">
        <v>1500</v>
      </c>
      <c r="D186" s="174">
        <f t="shared" si="2"/>
        <v>220</v>
      </c>
    </row>
    <row r="187" spans="1:4" s="165" customFormat="1" ht="14.25" customHeight="1">
      <c r="A187" s="164" t="s">
        <v>43</v>
      </c>
      <c r="B187" s="137">
        <f>SUM(B188:B199)</f>
        <v>3166</v>
      </c>
      <c r="C187" s="137">
        <f>SUM(C188:C199)</f>
        <v>2578</v>
      </c>
      <c r="D187" s="173">
        <f t="shared" si="2"/>
        <v>122.81</v>
      </c>
    </row>
    <row r="188" spans="1:4" ht="14.25" customHeight="1">
      <c r="A188" s="95" t="s">
        <v>508</v>
      </c>
      <c r="B188" s="185">
        <v>158</v>
      </c>
      <c r="C188" s="138">
        <v>140</v>
      </c>
      <c r="D188" s="174">
        <f t="shared" si="2"/>
        <v>112.86</v>
      </c>
    </row>
    <row r="189" spans="1:4" ht="14.25" customHeight="1">
      <c r="A189" s="95" t="s">
        <v>654</v>
      </c>
      <c r="B189" s="185">
        <v>68</v>
      </c>
      <c r="C189" s="138">
        <v>23</v>
      </c>
      <c r="D189" s="174">
        <f t="shared" si="2"/>
        <v>295.64999999999998</v>
      </c>
    </row>
    <row r="190" spans="1:4" ht="14.25" customHeight="1">
      <c r="A190" s="140" t="s">
        <v>509</v>
      </c>
      <c r="B190" s="185">
        <v>69</v>
      </c>
      <c r="C190" s="138">
        <v>65</v>
      </c>
      <c r="D190" s="174">
        <f t="shared" si="2"/>
        <v>106.15</v>
      </c>
    </row>
    <row r="191" spans="1:4" ht="14.25" customHeight="1">
      <c r="A191" s="140" t="s">
        <v>510</v>
      </c>
      <c r="B191" s="185">
        <v>1068</v>
      </c>
      <c r="C191" s="138">
        <v>1133</v>
      </c>
      <c r="D191" s="174">
        <f t="shared" si="2"/>
        <v>94.26</v>
      </c>
    </row>
    <row r="192" spans="1:4" ht="14.25" customHeight="1">
      <c r="A192" s="140" t="s">
        <v>511</v>
      </c>
      <c r="B192" s="185">
        <v>17</v>
      </c>
      <c r="C192" s="138">
        <v>31</v>
      </c>
      <c r="D192" s="174">
        <f t="shared" si="2"/>
        <v>54.84</v>
      </c>
    </row>
    <row r="193" spans="1:4" ht="14.25" customHeight="1">
      <c r="A193" s="140" t="s">
        <v>512</v>
      </c>
      <c r="B193" s="185">
        <v>94</v>
      </c>
      <c r="C193" s="138">
        <v>93</v>
      </c>
      <c r="D193" s="174">
        <f t="shared" si="2"/>
        <v>101.08</v>
      </c>
    </row>
    <row r="194" spans="1:4" ht="14.25" customHeight="1">
      <c r="A194" s="140" t="s">
        <v>513</v>
      </c>
      <c r="B194" s="185">
        <v>51</v>
      </c>
      <c r="C194" s="138">
        <v>47</v>
      </c>
      <c r="D194" s="174">
        <f t="shared" si="2"/>
        <v>108.51</v>
      </c>
    </row>
    <row r="195" spans="1:4" ht="14.25" customHeight="1">
      <c r="A195" s="140" t="s">
        <v>742</v>
      </c>
      <c r="B195" s="185">
        <v>599</v>
      </c>
      <c r="C195" s="138">
        <v>85</v>
      </c>
      <c r="D195" s="174">
        <f t="shared" si="2"/>
        <v>704.71</v>
      </c>
    </row>
    <row r="196" spans="1:4" ht="14.25" customHeight="1">
      <c r="A196" s="140" t="s">
        <v>655</v>
      </c>
      <c r="B196" s="185">
        <v>109</v>
      </c>
      <c r="C196" s="138">
        <v>117</v>
      </c>
      <c r="D196" s="174">
        <f t="shared" si="2"/>
        <v>93.16</v>
      </c>
    </row>
    <row r="197" spans="1:4" ht="14.25" customHeight="1">
      <c r="A197" s="140" t="s">
        <v>514</v>
      </c>
      <c r="B197" s="185">
        <v>47</v>
      </c>
      <c r="C197" s="138">
        <v>97</v>
      </c>
      <c r="D197" s="174">
        <f t="shared" si="2"/>
        <v>48.45</v>
      </c>
    </row>
    <row r="198" spans="1:4" ht="14.25" customHeight="1">
      <c r="A198" s="140" t="s">
        <v>656</v>
      </c>
      <c r="B198" s="185">
        <v>227</v>
      </c>
      <c r="C198" s="138">
        <v>247</v>
      </c>
      <c r="D198" s="174">
        <f t="shared" ref="D198:D261" si="3">ROUND(B198/C198*100,2)</f>
        <v>91.9</v>
      </c>
    </row>
    <row r="199" spans="1:4" ht="14.25" customHeight="1">
      <c r="A199" s="140" t="s">
        <v>657</v>
      </c>
      <c r="B199" s="185">
        <v>659</v>
      </c>
      <c r="C199" s="138">
        <f>2500-2000</f>
        <v>500</v>
      </c>
      <c r="D199" s="174">
        <f t="shared" si="3"/>
        <v>131.80000000000001</v>
      </c>
    </row>
    <row r="200" spans="1:4" s="165" customFormat="1" ht="14.25" customHeight="1">
      <c r="A200" s="164" t="s">
        <v>44</v>
      </c>
      <c r="B200" s="137">
        <f>SUM(B201:B225)</f>
        <v>12131</v>
      </c>
      <c r="C200" s="137">
        <f>SUM(C201:C225)</f>
        <v>11479</v>
      </c>
      <c r="D200" s="173">
        <f t="shared" si="3"/>
        <v>105.68</v>
      </c>
    </row>
    <row r="201" spans="1:4" ht="14.25" customHeight="1">
      <c r="A201" s="95" t="s">
        <v>515</v>
      </c>
      <c r="B201" s="185">
        <v>1181</v>
      </c>
      <c r="C201" s="138">
        <v>1134</v>
      </c>
      <c r="D201" s="174">
        <f t="shared" si="3"/>
        <v>104.14</v>
      </c>
    </row>
    <row r="202" spans="1:4" ht="14.25" customHeight="1">
      <c r="A202" s="139" t="s">
        <v>516</v>
      </c>
      <c r="B202" s="185">
        <v>360</v>
      </c>
      <c r="C202" s="138">
        <v>327</v>
      </c>
      <c r="D202" s="174">
        <f t="shared" si="3"/>
        <v>110.09</v>
      </c>
    </row>
    <row r="203" spans="1:4" ht="14.25" customHeight="1">
      <c r="A203" s="139" t="s">
        <v>517</v>
      </c>
      <c r="B203" s="185">
        <v>181</v>
      </c>
      <c r="C203" s="138">
        <v>218</v>
      </c>
      <c r="D203" s="174">
        <f t="shared" si="3"/>
        <v>83.03</v>
      </c>
    </row>
    <row r="204" spans="1:4" ht="14.25" customHeight="1">
      <c r="A204" s="139" t="s">
        <v>518</v>
      </c>
      <c r="B204" s="185"/>
      <c r="C204" s="138">
        <v>20</v>
      </c>
      <c r="D204" s="174">
        <f t="shared" si="3"/>
        <v>0</v>
      </c>
    </row>
    <row r="205" spans="1:4" ht="14.25" customHeight="1">
      <c r="A205" s="139" t="s">
        <v>519</v>
      </c>
      <c r="B205" s="185">
        <v>760</v>
      </c>
      <c r="C205" s="138">
        <v>342</v>
      </c>
      <c r="D205" s="174">
        <f t="shared" si="3"/>
        <v>222.22</v>
      </c>
    </row>
    <row r="206" spans="1:4" ht="14.25" customHeight="1">
      <c r="A206" s="139" t="s">
        <v>520</v>
      </c>
      <c r="B206" s="185">
        <v>473</v>
      </c>
      <c r="C206" s="138">
        <v>520</v>
      </c>
      <c r="D206" s="174">
        <f t="shared" si="3"/>
        <v>90.96</v>
      </c>
    </row>
    <row r="207" spans="1:4" ht="14.25" customHeight="1">
      <c r="A207" s="139" t="s">
        <v>658</v>
      </c>
      <c r="B207" s="185">
        <v>901</v>
      </c>
      <c r="C207" s="138">
        <v>863</v>
      </c>
      <c r="D207" s="174">
        <f t="shared" si="3"/>
        <v>104.4</v>
      </c>
    </row>
    <row r="208" spans="1:4" ht="14.25" customHeight="1">
      <c r="A208" s="139" t="s">
        <v>521</v>
      </c>
      <c r="B208" s="185">
        <v>2149</v>
      </c>
      <c r="C208" s="138">
        <v>2149</v>
      </c>
      <c r="D208" s="174">
        <f t="shared" si="3"/>
        <v>100</v>
      </c>
    </row>
    <row r="209" spans="1:4" ht="14.25" customHeight="1">
      <c r="A209" s="139" t="s">
        <v>659</v>
      </c>
      <c r="B209" s="185">
        <v>1183</v>
      </c>
      <c r="C209" s="138">
        <v>1090</v>
      </c>
      <c r="D209" s="174">
        <f t="shared" si="3"/>
        <v>108.53</v>
      </c>
    </row>
    <row r="210" spans="1:4" ht="14.25" customHeight="1">
      <c r="A210" s="139" t="s">
        <v>743</v>
      </c>
      <c r="B210" s="185">
        <v>64</v>
      </c>
      <c r="C210" s="138"/>
      <c r="D210" s="174"/>
    </row>
    <row r="211" spans="1:4" ht="14.25" customHeight="1">
      <c r="A211" s="139" t="s">
        <v>660</v>
      </c>
      <c r="B211" s="185"/>
      <c r="C211" s="138">
        <v>30</v>
      </c>
      <c r="D211" s="174">
        <f t="shared" si="3"/>
        <v>0</v>
      </c>
    </row>
    <row r="212" spans="1:4" ht="14.25" customHeight="1">
      <c r="A212" s="139" t="s">
        <v>661</v>
      </c>
      <c r="B212" s="185">
        <v>1049</v>
      </c>
      <c r="C212" s="138">
        <v>654</v>
      </c>
      <c r="D212" s="174">
        <f t="shared" si="3"/>
        <v>160.4</v>
      </c>
    </row>
    <row r="213" spans="1:4" ht="14.25" customHeight="1">
      <c r="A213" s="139" t="s">
        <v>522</v>
      </c>
      <c r="B213" s="185">
        <v>650</v>
      </c>
      <c r="C213" s="138">
        <v>643</v>
      </c>
      <c r="D213" s="174">
        <f t="shared" si="3"/>
        <v>101.09</v>
      </c>
    </row>
    <row r="214" spans="1:4" ht="14.25" customHeight="1">
      <c r="A214" s="139" t="s">
        <v>523</v>
      </c>
      <c r="B214" s="185">
        <v>15</v>
      </c>
      <c r="C214" s="138">
        <v>44</v>
      </c>
      <c r="D214" s="174">
        <f t="shared" si="3"/>
        <v>34.090000000000003</v>
      </c>
    </row>
    <row r="215" spans="1:4" ht="14.25" customHeight="1">
      <c r="A215" s="139" t="s">
        <v>744</v>
      </c>
      <c r="B215" s="185">
        <v>15</v>
      </c>
      <c r="C215" s="138"/>
      <c r="D215" s="174"/>
    </row>
    <row r="216" spans="1:4" ht="14.25" customHeight="1">
      <c r="A216" s="139" t="s">
        <v>524</v>
      </c>
      <c r="B216" s="185">
        <v>108</v>
      </c>
      <c r="C216" s="138">
        <v>119</v>
      </c>
      <c r="D216" s="174">
        <f t="shared" si="3"/>
        <v>90.76</v>
      </c>
    </row>
    <row r="217" spans="1:4" ht="14.25" customHeight="1">
      <c r="A217" s="139" t="s">
        <v>525</v>
      </c>
      <c r="B217" s="185">
        <v>4</v>
      </c>
      <c r="C217" s="138">
        <v>5</v>
      </c>
      <c r="D217" s="174">
        <f t="shared" si="3"/>
        <v>80</v>
      </c>
    </row>
    <row r="218" spans="1:4" ht="14.25" customHeight="1">
      <c r="A218" s="139" t="s">
        <v>745</v>
      </c>
      <c r="B218" s="185">
        <v>21</v>
      </c>
      <c r="C218" s="138"/>
      <c r="D218" s="174"/>
    </row>
    <row r="219" spans="1:4" ht="14.25" customHeight="1">
      <c r="A219" s="139" t="s">
        <v>526</v>
      </c>
      <c r="B219" s="185">
        <v>233</v>
      </c>
      <c r="C219" s="138">
        <v>248</v>
      </c>
      <c r="D219" s="174">
        <f t="shared" si="3"/>
        <v>93.95</v>
      </c>
    </row>
    <row r="220" spans="1:4" ht="14.25" customHeight="1">
      <c r="A220" s="139" t="s">
        <v>527</v>
      </c>
      <c r="B220" s="185">
        <v>323</v>
      </c>
      <c r="C220" s="138">
        <v>513</v>
      </c>
      <c r="D220" s="174">
        <f t="shared" si="3"/>
        <v>62.96</v>
      </c>
    </row>
    <row r="221" spans="1:4" ht="14.25" customHeight="1">
      <c r="A221" s="139" t="s">
        <v>528</v>
      </c>
      <c r="B221" s="185"/>
      <c r="C221" s="138">
        <v>45</v>
      </c>
      <c r="D221" s="174">
        <f t="shared" si="3"/>
        <v>0</v>
      </c>
    </row>
    <row r="222" spans="1:4" ht="14.25" customHeight="1">
      <c r="A222" s="139" t="s">
        <v>746</v>
      </c>
      <c r="B222" s="185">
        <v>2361</v>
      </c>
      <c r="C222" s="138">
        <v>1850</v>
      </c>
      <c r="D222" s="174">
        <f t="shared" si="3"/>
        <v>127.62</v>
      </c>
    </row>
    <row r="223" spans="1:4" ht="14.25" customHeight="1">
      <c r="A223" s="139" t="s">
        <v>529</v>
      </c>
      <c r="B223" s="185"/>
      <c r="C223" s="138">
        <f>2798-2387</f>
        <v>411</v>
      </c>
      <c r="D223" s="174">
        <f t="shared" si="3"/>
        <v>0</v>
      </c>
    </row>
    <row r="224" spans="1:4" ht="14.25" customHeight="1">
      <c r="A224" s="139" t="s">
        <v>530</v>
      </c>
      <c r="B224" s="185"/>
      <c r="C224" s="138">
        <v>44</v>
      </c>
      <c r="D224" s="174">
        <f t="shared" si="3"/>
        <v>0</v>
      </c>
    </row>
    <row r="225" spans="1:4" ht="14.25" customHeight="1">
      <c r="A225" s="139" t="s">
        <v>662</v>
      </c>
      <c r="B225" s="185">
        <v>100</v>
      </c>
      <c r="C225" s="138">
        <v>210</v>
      </c>
      <c r="D225" s="174">
        <f t="shared" si="3"/>
        <v>47.62</v>
      </c>
    </row>
    <row r="226" spans="1:4" s="165" customFormat="1" ht="14.25" customHeight="1">
      <c r="A226" s="164" t="s">
        <v>45</v>
      </c>
      <c r="B226" s="137">
        <f>SUM(B227:B234)</f>
        <v>1276</v>
      </c>
      <c r="C226" s="137">
        <f>SUM(C227:C234)</f>
        <v>1301</v>
      </c>
      <c r="D226" s="173">
        <f t="shared" si="3"/>
        <v>98.08</v>
      </c>
    </row>
    <row r="227" spans="1:4" ht="14.25" customHeight="1">
      <c r="A227" s="95" t="s">
        <v>531</v>
      </c>
      <c r="B227" s="185">
        <v>234</v>
      </c>
      <c r="C227" s="138">
        <v>301</v>
      </c>
      <c r="D227" s="174">
        <f t="shared" si="3"/>
        <v>77.739999999999995</v>
      </c>
    </row>
    <row r="228" spans="1:4" ht="14.25" customHeight="1">
      <c r="A228" s="95" t="s">
        <v>532</v>
      </c>
      <c r="B228" s="185">
        <v>40</v>
      </c>
      <c r="C228" s="138"/>
      <c r="D228" s="174"/>
    </row>
    <row r="229" spans="1:4" ht="14.25" customHeight="1">
      <c r="A229" s="139" t="s">
        <v>533</v>
      </c>
      <c r="B229" s="185">
        <v>19</v>
      </c>
      <c r="C229" s="138">
        <v>19</v>
      </c>
      <c r="D229" s="174">
        <f t="shared" si="3"/>
        <v>100</v>
      </c>
    </row>
    <row r="230" spans="1:4" ht="14.25" customHeight="1">
      <c r="A230" s="139" t="s">
        <v>534</v>
      </c>
      <c r="B230" s="185">
        <v>321</v>
      </c>
      <c r="C230" s="138">
        <v>345</v>
      </c>
      <c r="D230" s="174">
        <f t="shared" si="3"/>
        <v>93.04</v>
      </c>
    </row>
    <row r="231" spans="1:4" ht="14.25" customHeight="1">
      <c r="A231" s="139" t="s">
        <v>663</v>
      </c>
      <c r="B231" s="185">
        <v>261</v>
      </c>
      <c r="C231" s="138">
        <v>209</v>
      </c>
      <c r="D231" s="174">
        <f t="shared" si="3"/>
        <v>124.88</v>
      </c>
    </row>
    <row r="232" spans="1:4" ht="14.25" customHeight="1">
      <c r="A232" s="139" t="s">
        <v>535</v>
      </c>
      <c r="B232" s="185">
        <v>391</v>
      </c>
      <c r="C232" s="138">
        <v>391</v>
      </c>
      <c r="D232" s="174">
        <f t="shared" si="3"/>
        <v>100</v>
      </c>
    </row>
    <row r="233" spans="1:4" ht="14.25" customHeight="1">
      <c r="A233" s="139" t="s">
        <v>747</v>
      </c>
      <c r="B233" s="185">
        <v>10</v>
      </c>
      <c r="C233" s="138"/>
      <c r="D233" s="174"/>
    </row>
    <row r="234" spans="1:4" ht="14.25" customHeight="1">
      <c r="A234" s="139" t="s">
        <v>536</v>
      </c>
      <c r="B234" s="185"/>
      <c r="C234" s="138">
        <v>36</v>
      </c>
      <c r="D234" s="174">
        <f t="shared" si="3"/>
        <v>0</v>
      </c>
    </row>
    <row r="235" spans="1:4" s="165" customFormat="1" ht="14.25" customHeight="1">
      <c r="A235" s="164" t="s">
        <v>46</v>
      </c>
      <c r="B235" s="137">
        <f>SUM(B236:B236)</f>
        <v>932</v>
      </c>
      <c r="C235" s="137">
        <f>SUM(C236:C236)</f>
        <v>1377</v>
      </c>
      <c r="D235" s="173">
        <f t="shared" si="3"/>
        <v>67.680000000000007</v>
      </c>
    </row>
    <row r="236" spans="1:4" ht="14.25" customHeight="1">
      <c r="A236" s="139" t="s">
        <v>748</v>
      </c>
      <c r="B236" s="185">
        <v>932</v>
      </c>
      <c r="C236" s="138">
        <v>1377</v>
      </c>
      <c r="D236" s="174">
        <f t="shared" si="3"/>
        <v>67.680000000000007</v>
      </c>
    </row>
    <row r="237" spans="1:4" s="165" customFormat="1" ht="14.25" customHeight="1">
      <c r="A237" s="164" t="s">
        <v>47</v>
      </c>
      <c r="B237" s="137">
        <f>SUM(B238:B242)</f>
        <v>903</v>
      </c>
      <c r="C237" s="137">
        <f>SUM(C238:C242)</f>
        <v>402</v>
      </c>
      <c r="D237" s="173">
        <f t="shared" si="3"/>
        <v>224.63</v>
      </c>
    </row>
    <row r="238" spans="1:4" ht="14.25" customHeight="1">
      <c r="A238" s="95" t="s">
        <v>537</v>
      </c>
      <c r="B238" s="185">
        <v>134</v>
      </c>
      <c r="C238" s="138">
        <v>138</v>
      </c>
      <c r="D238" s="174">
        <f t="shared" si="3"/>
        <v>97.1</v>
      </c>
    </row>
    <row r="239" spans="1:4" ht="14.25" customHeight="1">
      <c r="A239" s="95" t="s">
        <v>664</v>
      </c>
      <c r="B239" s="185"/>
      <c r="C239" s="138">
        <v>60</v>
      </c>
      <c r="D239" s="174">
        <f t="shared" si="3"/>
        <v>0</v>
      </c>
    </row>
    <row r="240" spans="1:4" ht="14.25" customHeight="1">
      <c r="A240" s="139" t="s">
        <v>538</v>
      </c>
      <c r="B240" s="185">
        <v>55</v>
      </c>
      <c r="C240" s="138">
        <v>173</v>
      </c>
      <c r="D240" s="174">
        <f t="shared" si="3"/>
        <v>31.79</v>
      </c>
    </row>
    <row r="241" spans="1:4" ht="14.25" customHeight="1">
      <c r="A241" s="139" t="s">
        <v>539</v>
      </c>
      <c r="B241" s="185">
        <v>673</v>
      </c>
      <c r="C241" s="138">
        <v>31</v>
      </c>
      <c r="D241" s="174">
        <f t="shared" si="3"/>
        <v>2170.9699999999998</v>
      </c>
    </row>
    <row r="242" spans="1:4" ht="14.25" customHeight="1">
      <c r="A242" s="139" t="s">
        <v>749</v>
      </c>
      <c r="B242" s="185">
        <v>41</v>
      </c>
      <c r="C242" s="138"/>
      <c r="D242" s="174"/>
    </row>
    <row r="243" spans="1:4" s="165" customFormat="1" ht="14.25" customHeight="1">
      <c r="A243" s="164" t="s">
        <v>48</v>
      </c>
      <c r="B243" s="186"/>
      <c r="C243" s="141"/>
      <c r="D243" s="173"/>
    </row>
    <row r="244" spans="1:4" s="165" customFormat="1" ht="14.25" customHeight="1">
      <c r="A244" s="164" t="s">
        <v>49</v>
      </c>
      <c r="B244" s="186"/>
      <c r="C244" s="141"/>
      <c r="D244" s="173"/>
    </row>
    <row r="245" spans="1:4" s="165" customFormat="1" ht="14.25" customHeight="1">
      <c r="A245" s="164" t="s">
        <v>607</v>
      </c>
      <c r="B245" s="137">
        <f>SUM(B246:B258)</f>
        <v>1516</v>
      </c>
      <c r="C245" s="137">
        <f>SUM(C246:C258)</f>
        <v>1524</v>
      </c>
      <c r="D245" s="173">
        <f t="shared" si="3"/>
        <v>99.48</v>
      </c>
    </row>
    <row r="246" spans="1:4" ht="14.25" customHeight="1">
      <c r="A246" s="95" t="s">
        <v>540</v>
      </c>
      <c r="B246" s="185">
        <v>697</v>
      </c>
      <c r="C246" s="138">
        <v>700</v>
      </c>
      <c r="D246" s="174">
        <f t="shared" si="3"/>
        <v>99.57</v>
      </c>
    </row>
    <row r="247" spans="1:4" ht="14.25" customHeight="1">
      <c r="A247" s="139" t="s">
        <v>541</v>
      </c>
      <c r="B247" s="185"/>
      <c r="C247" s="138">
        <v>38</v>
      </c>
      <c r="D247" s="174">
        <f t="shared" si="3"/>
        <v>0</v>
      </c>
    </row>
    <row r="248" spans="1:4" ht="14.25" customHeight="1">
      <c r="A248" s="139" t="s">
        <v>750</v>
      </c>
      <c r="B248" s="185">
        <v>142</v>
      </c>
      <c r="C248" s="138"/>
      <c r="D248" s="174"/>
    </row>
    <row r="249" spans="1:4" ht="14.25" customHeight="1">
      <c r="A249" s="139" t="s">
        <v>751</v>
      </c>
      <c r="B249" s="185">
        <v>391</v>
      </c>
      <c r="C249" s="138"/>
      <c r="D249" s="174"/>
    </row>
    <row r="250" spans="1:4" ht="14.25" customHeight="1">
      <c r="A250" s="139" t="s">
        <v>542</v>
      </c>
      <c r="B250" s="185"/>
      <c r="C250" s="138">
        <v>133</v>
      </c>
      <c r="D250" s="174">
        <f t="shared" si="3"/>
        <v>0</v>
      </c>
    </row>
    <row r="251" spans="1:4" ht="14.25" customHeight="1">
      <c r="A251" s="139" t="s">
        <v>543</v>
      </c>
      <c r="B251" s="185">
        <v>186</v>
      </c>
      <c r="C251" s="138">
        <v>162</v>
      </c>
      <c r="D251" s="174">
        <f t="shared" si="3"/>
        <v>114.81</v>
      </c>
    </row>
    <row r="252" spans="1:4" ht="14.25" customHeight="1">
      <c r="A252" s="139" t="s">
        <v>665</v>
      </c>
      <c r="B252" s="185"/>
      <c r="C252" s="138">
        <v>48</v>
      </c>
      <c r="D252" s="174">
        <f t="shared" si="3"/>
        <v>0</v>
      </c>
    </row>
    <row r="253" spans="1:4" ht="14.25" customHeight="1">
      <c r="A253" s="139" t="s">
        <v>666</v>
      </c>
      <c r="B253" s="185"/>
      <c r="C253" s="138">
        <v>334</v>
      </c>
      <c r="D253" s="174">
        <f t="shared" si="3"/>
        <v>0</v>
      </c>
    </row>
    <row r="254" spans="1:4" ht="14.25" customHeight="1">
      <c r="A254" s="139" t="s">
        <v>544</v>
      </c>
      <c r="B254" s="185">
        <v>45</v>
      </c>
      <c r="C254" s="138">
        <v>54</v>
      </c>
      <c r="D254" s="174">
        <f t="shared" si="3"/>
        <v>83.33</v>
      </c>
    </row>
    <row r="255" spans="1:4" ht="14.25" customHeight="1">
      <c r="A255" s="139" t="s">
        <v>545</v>
      </c>
      <c r="B255" s="185">
        <v>16</v>
      </c>
      <c r="C255" s="138">
        <v>6</v>
      </c>
      <c r="D255" s="174">
        <f t="shared" si="3"/>
        <v>266.67</v>
      </c>
    </row>
    <row r="256" spans="1:4" ht="14.25" customHeight="1">
      <c r="A256" s="139" t="s">
        <v>546</v>
      </c>
      <c r="B256" s="185">
        <v>5</v>
      </c>
      <c r="C256" s="138">
        <v>44</v>
      </c>
      <c r="D256" s="174">
        <f t="shared" si="3"/>
        <v>11.36</v>
      </c>
    </row>
    <row r="257" spans="1:4" ht="14.25" customHeight="1">
      <c r="A257" s="139" t="s">
        <v>752</v>
      </c>
      <c r="B257" s="185">
        <v>34</v>
      </c>
      <c r="C257" s="138"/>
      <c r="D257" s="174"/>
    </row>
    <row r="258" spans="1:4" ht="14.25" customHeight="1">
      <c r="A258" s="139" t="s">
        <v>676</v>
      </c>
      <c r="B258" s="185"/>
      <c r="C258" s="138">
        <v>5</v>
      </c>
      <c r="D258" s="174">
        <f t="shared" si="3"/>
        <v>0</v>
      </c>
    </row>
    <row r="259" spans="1:4" s="165" customFormat="1" ht="14.25" customHeight="1">
      <c r="A259" s="164" t="s">
        <v>50</v>
      </c>
      <c r="B259" s="186">
        <v>2097</v>
      </c>
      <c r="C259" s="137">
        <f>SUM(C260)</f>
        <v>2114</v>
      </c>
      <c r="D259" s="173">
        <f t="shared" si="3"/>
        <v>99.2</v>
      </c>
    </row>
    <row r="260" spans="1:4" ht="14.25" customHeight="1">
      <c r="A260" s="95" t="s">
        <v>547</v>
      </c>
      <c r="B260" s="185">
        <v>2097</v>
      </c>
      <c r="C260" s="138">
        <f>2678-564</f>
        <v>2114</v>
      </c>
      <c r="D260" s="174">
        <f t="shared" si="3"/>
        <v>99.2</v>
      </c>
    </row>
    <row r="261" spans="1:4" s="165" customFormat="1" ht="14.25" customHeight="1">
      <c r="A261" s="164" t="s">
        <v>51</v>
      </c>
      <c r="B261" s="137">
        <f>SUM(B262:B265)</f>
        <v>403</v>
      </c>
      <c r="C261" s="137">
        <f>SUM(C262:C265)</f>
        <v>772</v>
      </c>
      <c r="D261" s="173">
        <f t="shared" si="3"/>
        <v>52.2</v>
      </c>
    </row>
    <row r="262" spans="1:4" ht="14.25" customHeight="1">
      <c r="A262" s="95" t="s">
        <v>548</v>
      </c>
      <c r="B262" s="185">
        <v>123</v>
      </c>
      <c r="C262" s="138">
        <v>113</v>
      </c>
      <c r="D262" s="174">
        <f t="shared" ref="D262:D303" si="4">ROUND(B262/C262*100,2)</f>
        <v>108.85</v>
      </c>
    </row>
    <row r="263" spans="1:4" ht="14.25" customHeight="1">
      <c r="A263" s="95" t="s">
        <v>667</v>
      </c>
      <c r="B263" s="185">
        <v>20</v>
      </c>
      <c r="C263" s="138">
        <v>20</v>
      </c>
      <c r="D263" s="174">
        <f t="shared" si="4"/>
        <v>100</v>
      </c>
    </row>
    <row r="264" spans="1:4" ht="14.25" customHeight="1">
      <c r="A264" s="95" t="s">
        <v>549</v>
      </c>
      <c r="B264" s="185">
        <v>235</v>
      </c>
      <c r="C264" s="138">
        <v>635</v>
      </c>
      <c r="D264" s="174">
        <f t="shared" si="4"/>
        <v>37.01</v>
      </c>
    </row>
    <row r="265" spans="1:4" ht="14.25" customHeight="1">
      <c r="A265" s="95" t="s">
        <v>781</v>
      </c>
      <c r="B265" s="185">
        <v>25</v>
      </c>
      <c r="C265" s="138">
        <v>4</v>
      </c>
      <c r="D265" s="174">
        <f t="shared" si="4"/>
        <v>625</v>
      </c>
    </row>
    <row r="266" spans="1:4" s="165" customFormat="1" ht="14.25" customHeight="1">
      <c r="A266" s="164" t="s">
        <v>612</v>
      </c>
      <c r="B266" s="141">
        <f>SUM(B267:B278)</f>
        <v>1324</v>
      </c>
      <c r="C266" s="141">
        <f>SUM(C267:C278)</f>
        <v>976</v>
      </c>
      <c r="D266" s="173">
        <f t="shared" si="4"/>
        <v>135.66</v>
      </c>
    </row>
    <row r="267" spans="1:4" s="165" customFormat="1" ht="14.25" customHeight="1">
      <c r="A267" s="164" t="s">
        <v>668</v>
      </c>
      <c r="B267" s="187">
        <v>344</v>
      </c>
      <c r="C267" s="138">
        <v>274</v>
      </c>
      <c r="D267" s="174">
        <f t="shared" si="4"/>
        <v>125.55</v>
      </c>
    </row>
    <row r="268" spans="1:4" s="165" customFormat="1" ht="14.25" customHeight="1">
      <c r="A268" s="95" t="s">
        <v>669</v>
      </c>
      <c r="B268" s="186"/>
      <c r="C268" s="138">
        <v>94</v>
      </c>
      <c r="D268" s="174">
        <f t="shared" si="4"/>
        <v>0</v>
      </c>
    </row>
    <row r="269" spans="1:4" s="165" customFormat="1" ht="14.25" customHeight="1">
      <c r="A269" s="95" t="s">
        <v>753</v>
      </c>
      <c r="B269" s="187">
        <v>9</v>
      </c>
      <c r="C269" s="138"/>
      <c r="D269" s="174"/>
    </row>
    <row r="270" spans="1:4" s="165" customFormat="1" ht="14.25" customHeight="1">
      <c r="A270" s="95" t="s">
        <v>670</v>
      </c>
      <c r="B270" s="187">
        <v>510</v>
      </c>
      <c r="C270" s="138">
        <v>370</v>
      </c>
      <c r="D270" s="174">
        <f t="shared" si="4"/>
        <v>137.84</v>
      </c>
    </row>
    <row r="271" spans="1:4" s="165" customFormat="1" ht="14.25" customHeight="1">
      <c r="A271" s="95" t="s">
        <v>671</v>
      </c>
      <c r="B271" s="187"/>
      <c r="C271" s="138">
        <v>120</v>
      </c>
      <c r="D271" s="174">
        <f t="shared" si="4"/>
        <v>0</v>
      </c>
    </row>
    <row r="272" spans="1:4" s="165" customFormat="1" ht="14.25" customHeight="1">
      <c r="A272" s="95" t="s">
        <v>754</v>
      </c>
      <c r="B272" s="187">
        <v>45</v>
      </c>
      <c r="C272" s="138"/>
      <c r="D272" s="174"/>
    </row>
    <row r="273" spans="1:4" s="165" customFormat="1" ht="14.25" customHeight="1">
      <c r="A273" s="95" t="s">
        <v>755</v>
      </c>
      <c r="B273" s="187">
        <v>42</v>
      </c>
      <c r="C273" s="138"/>
      <c r="D273" s="174"/>
    </row>
    <row r="274" spans="1:4" s="165" customFormat="1" ht="14.25" customHeight="1">
      <c r="A274" s="95" t="s">
        <v>756</v>
      </c>
      <c r="B274" s="187">
        <v>287</v>
      </c>
      <c r="C274" s="138"/>
      <c r="D274" s="174"/>
    </row>
    <row r="275" spans="1:4" s="165" customFormat="1" ht="14.25" customHeight="1">
      <c r="A275" s="95" t="s">
        <v>672</v>
      </c>
      <c r="B275" s="186"/>
      <c r="C275" s="138">
        <v>15</v>
      </c>
      <c r="D275" s="174">
        <f t="shared" si="4"/>
        <v>0</v>
      </c>
    </row>
    <row r="276" spans="1:4" s="165" customFormat="1" ht="14.25" customHeight="1">
      <c r="A276" s="95" t="s">
        <v>673</v>
      </c>
      <c r="B276" s="187">
        <v>45</v>
      </c>
      <c r="C276" s="138">
        <v>43</v>
      </c>
      <c r="D276" s="174">
        <f t="shared" si="4"/>
        <v>104.65</v>
      </c>
    </row>
    <row r="277" spans="1:4" s="165" customFormat="1" ht="14.25" customHeight="1">
      <c r="A277" s="95" t="s">
        <v>674</v>
      </c>
      <c r="B277" s="187">
        <v>42</v>
      </c>
      <c r="C277" s="138">
        <v>45</v>
      </c>
      <c r="D277" s="174">
        <f t="shared" si="4"/>
        <v>93.33</v>
      </c>
    </row>
    <row r="278" spans="1:4" s="165" customFormat="1" ht="14.25" customHeight="1">
      <c r="A278" s="95" t="s">
        <v>677</v>
      </c>
      <c r="B278" s="186"/>
      <c r="C278" s="138">
        <v>15</v>
      </c>
      <c r="D278" s="174">
        <f t="shared" si="4"/>
        <v>0</v>
      </c>
    </row>
    <row r="279" spans="1:4" s="165" customFormat="1" ht="14.25" customHeight="1">
      <c r="A279" s="164" t="s">
        <v>613</v>
      </c>
      <c r="B279" s="186">
        <v>2502</v>
      </c>
      <c r="C279" s="141">
        <v>2372</v>
      </c>
      <c r="D279" s="173">
        <f t="shared" si="4"/>
        <v>105.48</v>
      </c>
    </row>
    <row r="280" spans="1:4" ht="14.25" customHeight="1">
      <c r="A280" s="95" t="s">
        <v>550</v>
      </c>
      <c r="B280" s="185">
        <v>2502</v>
      </c>
      <c r="C280" s="138">
        <v>2372</v>
      </c>
      <c r="D280" s="174">
        <f t="shared" si="4"/>
        <v>105.48</v>
      </c>
    </row>
    <row r="281" spans="1:4" s="165" customFormat="1" ht="14.25" customHeight="1">
      <c r="A281" s="164" t="s">
        <v>52</v>
      </c>
      <c r="B281" s="186">
        <v>6039</v>
      </c>
      <c r="C281" s="137">
        <v>5067</v>
      </c>
      <c r="D281" s="173">
        <f t="shared" si="4"/>
        <v>119.18</v>
      </c>
    </row>
    <row r="282" spans="1:4" ht="14.25" customHeight="1">
      <c r="A282" s="95" t="s">
        <v>551</v>
      </c>
      <c r="B282" s="185">
        <v>6039</v>
      </c>
      <c r="C282" s="138">
        <v>5067</v>
      </c>
      <c r="D282" s="174">
        <f t="shared" si="4"/>
        <v>119.18</v>
      </c>
    </row>
    <row r="283" spans="1:4" s="165" customFormat="1" ht="14.25" customHeight="1">
      <c r="A283" s="164" t="s">
        <v>53</v>
      </c>
      <c r="B283" s="186">
        <v>41</v>
      </c>
      <c r="C283" s="141"/>
      <c r="D283" s="173"/>
    </row>
    <row r="284" spans="1:4" s="165" customFormat="1" ht="14.25" customHeight="1">
      <c r="A284" s="95" t="s">
        <v>757</v>
      </c>
      <c r="B284" s="187">
        <v>41</v>
      </c>
      <c r="C284" s="141"/>
      <c r="D284" s="173"/>
    </row>
    <row r="285" spans="1:4" s="165" customFormat="1" ht="14.25" customHeight="1">
      <c r="A285" s="164" t="s">
        <v>614</v>
      </c>
      <c r="B285" s="186">
        <v>669</v>
      </c>
      <c r="C285" s="137">
        <v>773</v>
      </c>
      <c r="D285" s="173">
        <f t="shared" si="4"/>
        <v>86.55</v>
      </c>
    </row>
    <row r="286" spans="1:4" ht="14.25" customHeight="1">
      <c r="A286" s="95" t="s">
        <v>675</v>
      </c>
      <c r="B286" s="185">
        <v>669</v>
      </c>
      <c r="C286" s="138">
        <f>1651-878</f>
        <v>773</v>
      </c>
      <c r="D286" s="174">
        <f t="shared" si="4"/>
        <v>86.55</v>
      </c>
    </row>
    <row r="287" spans="1:4">
      <c r="A287" s="21" t="s">
        <v>318</v>
      </c>
      <c r="B287" s="141">
        <f>B5+B68+B76+B89+B95+B118+B164+B182+B187+B200+B226+B235+B237+B245+B259+B261+B266+B279+B281+B283+B285</f>
        <v>155503</v>
      </c>
      <c r="C287" s="141">
        <f>C5+C68+C76+C89+C95+C118+C164+C182+C187+C200+C226+C235+C237+C245+C259+C261+C266+C279+C281+C283+C285</f>
        <v>139827</v>
      </c>
      <c r="D287" s="173">
        <f t="shared" si="4"/>
        <v>111.21</v>
      </c>
    </row>
    <row r="288" spans="1:4">
      <c r="A288" s="37" t="s">
        <v>229</v>
      </c>
      <c r="B288" s="185"/>
      <c r="C288" s="138"/>
      <c r="D288" s="174"/>
    </row>
    <row r="289" spans="1:5">
      <c r="A289" s="37" t="s">
        <v>5</v>
      </c>
      <c r="B289" s="185"/>
      <c r="C289" s="15"/>
      <c r="D289" s="175"/>
    </row>
    <row r="290" spans="1:5">
      <c r="A290" s="17" t="s">
        <v>55</v>
      </c>
      <c r="B290" s="185"/>
      <c r="C290" s="18"/>
      <c r="D290" s="175"/>
    </row>
    <row r="291" spans="1:5">
      <c r="A291" s="17" t="s">
        <v>56</v>
      </c>
      <c r="B291" s="185"/>
      <c r="C291" s="18"/>
      <c r="D291" s="175"/>
    </row>
    <row r="292" spans="1:5">
      <c r="A292" s="16" t="s">
        <v>57</v>
      </c>
      <c r="B292" s="185"/>
      <c r="C292" s="16"/>
      <c r="D292" s="175"/>
    </row>
    <row r="293" spans="1:5">
      <c r="A293" s="16" t="s">
        <v>58</v>
      </c>
      <c r="B293" s="185"/>
      <c r="C293" s="15"/>
      <c r="D293" s="175"/>
    </row>
    <row r="294" spans="1:5">
      <c r="A294" s="17" t="s">
        <v>317</v>
      </c>
      <c r="B294" s="185">
        <v>12697</v>
      </c>
      <c r="C294" s="15">
        <v>12977</v>
      </c>
      <c r="D294" s="176">
        <f t="shared" si="4"/>
        <v>97.84</v>
      </c>
    </row>
    <row r="295" spans="1:5">
      <c r="A295" s="142" t="s">
        <v>59</v>
      </c>
      <c r="B295" s="185"/>
      <c r="C295" s="15"/>
      <c r="D295" s="176"/>
    </row>
    <row r="296" spans="1:5">
      <c r="A296" s="16" t="s">
        <v>60</v>
      </c>
      <c r="B296" s="185"/>
      <c r="C296" s="15"/>
      <c r="D296" s="176"/>
    </row>
    <row r="297" spans="1:5">
      <c r="A297" s="123" t="s">
        <v>61</v>
      </c>
      <c r="B297" s="185"/>
      <c r="C297" s="15"/>
      <c r="D297" s="176"/>
    </row>
    <row r="298" spans="1:5">
      <c r="A298" s="124" t="s">
        <v>62</v>
      </c>
      <c r="B298" s="185"/>
      <c r="C298" s="15"/>
      <c r="D298" s="176"/>
    </row>
    <row r="299" spans="1:5">
      <c r="A299" s="124" t="s">
        <v>63</v>
      </c>
      <c r="B299" s="185"/>
      <c r="C299" s="15"/>
      <c r="D299" s="176"/>
    </row>
    <row r="300" spans="1:5">
      <c r="A300" s="124" t="s">
        <v>64</v>
      </c>
      <c r="B300" s="185"/>
      <c r="C300" s="15"/>
      <c r="D300" s="176"/>
    </row>
    <row r="301" spans="1:5">
      <c r="A301" s="20" t="s">
        <v>65</v>
      </c>
      <c r="B301" s="185"/>
      <c r="C301" s="15"/>
      <c r="D301" s="176"/>
    </row>
    <row r="302" spans="1:5">
      <c r="A302" s="15" t="s">
        <v>66</v>
      </c>
      <c r="B302" s="185"/>
      <c r="C302" s="15"/>
      <c r="D302" s="176"/>
      <c r="E302" s="97"/>
    </row>
    <row r="303" spans="1:5">
      <c r="A303" s="21" t="s">
        <v>319</v>
      </c>
      <c r="B303" s="141">
        <f>B287+B294</f>
        <v>168200</v>
      </c>
      <c r="C303" s="141">
        <f>C287+C294</f>
        <v>152804</v>
      </c>
      <c r="D303" s="177">
        <f t="shared" si="4"/>
        <v>110.08</v>
      </c>
    </row>
    <row r="305" spans="1:4" ht="80.45" customHeight="1">
      <c r="A305" s="208" t="s">
        <v>382</v>
      </c>
      <c r="B305" s="208"/>
      <c r="C305" s="208"/>
      <c r="D305" s="208"/>
    </row>
  </sheetData>
  <autoFilter ref="A4:D303"/>
  <mergeCells count="2">
    <mergeCell ref="A2:D2"/>
    <mergeCell ref="A305:D305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F4" sqref="F4"/>
    </sheetView>
  </sheetViews>
  <sheetFormatPr defaultColWidth="9" defaultRowHeight="11.25"/>
  <cols>
    <col min="1" max="1" width="44.625" style="22" customWidth="1"/>
    <col min="2" max="4" width="14.625" style="22" customWidth="1"/>
    <col min="5" max="5" width="20.75" style="22" customWidth="1"/>
    <col min="6" max="246" width="9" style="22"/>
    <col min="247" max="247" width="20.125" style="22" customWidth="1"/>
    <col min="248" max="248" width="9.625" style="22" customWidth="1"/>
    <col min="249" max="249" width="8.625" style="22" customWidth="1"/>
    <col min="250" max="250" width="8.875" style="22" customWidth="1"/>
    <col min="251" max="253" width="7.625" style="22" customWidth="1"/>
    <col min="254" max="254" width="8.125" style="22" customWidth="1"/>
    <col min="255" max="255" width="7.625" style="22" customWidth="1"/>
    <col min="256" max="256" width="9" style="22" customWidth="1"/>
    <col min="257" max="502" width="9" style="22"/>
    <col min="503" max="503" width="20.125" style="22" customWidth="1"/>
    <col min="504" max="504" width="9.625" style="22" customWidth="1"/>
    <col min="505" max="505" width="8.625" style="22" customWidth="1"/>
    <col min="506" max="506" width="8.875" style="22" customWidth="1"/>
    <col min="507" max="509" width="7.625" style="22" customWidth="1"/>
    <col min="510" max="510" width="8.125" style="22" customWidth="1"/>
    <col min="511" max="511" width="7.625" style="22" customWidth="1"/>
    <col min="512" max="512" width="9" style="22" customWidth="1"/>
    <col min="513" max="758" width="9" style="22"/>
    <col min="759" max="759" width="20.125" style="22" customWidth="1"/>
    <col min="760" max="760" width="9.625" style="22" customWidth="1"/>
    <col min="761" max="761" width="8.625" style="22" customWidth="1"/>
    <col min="762" max="762" width="8.875" style="22" customWidth="1"/>
    <col min="763" max="765" width="7.625" style="22" customWidth="1"/>
    <col min="766" max="766" width="8.125" style="22" customWidth="1"/>
    <col min="767" max="767" width="7.625" style="22" customWidth="1"/>
    <col min="768" max="768" width="9" style="22" customWidth="1"/>
    <col min="769" max="1014" width="9" style="22"/>
    <col min="1015" max="1015" width="20.125" style="22" customWidth="1"/>
    <col min="1016" max="1016" width="9.625" style="22" customWidth="1"/>
    <col min="1017" max="1017" width="8.625" style="22" customWidth="1"/>
    <col min="1018" max="1018" width="8.875" style="22" customWidth="1"/>
    <col min="1019" max="1021" width="7.625" style="22" customWidth="1"/>
    <col min="1022" max="1022" width="8.125" style="22" customWidth="1"/>
    <col min="1023" max="1023" width="7.625" style="22" customWidth="1"/>
    <col min="1024" max="1024" width="9" style="22" customWidth="1"/>
    <col min="1025" max="1270" width="9" style="22"/>
    <col min="1271" max="1271" width="20.125" style="22" customWidth="1"/>
    <col min="1272" max="1272" width="9.625" style="22" customWidth="1"/>
    <col min="1273" max="1273" width="8.625" style="22" customWidth="1"/>
    <col min="1274" max="1274" width="8.875" style="22" customWidth="1"/>
    <col min="1275" max="1277" width="7.625" style="22" customWidth="1"/>
    <col min="1278" max="1278" width="8.125" style="22" customWidth="1"/>
    <col min="1279" max="1279" width="7.625" style="22" customWidth="1"/>
    <col min="1280" max="1280" width="9" style="22" customWidth="1"/>
    <col min="1281" max="1526" width="9" style="22"/>
    <col min="1527" max="1527" width="20.125" style="22" customWidth="1"/>
    <col min="1528" max="1528" width="9.625" style="22" customWidth="1"/>
    <col min="1529" max="1529" width="8.625" style="22" customWidth="1"/>
    <col min="1530" max="1530" width="8.875" style="22" customWidth="1"/>
    <col min="1531" max="1533" width="7.625" style="22" customWidth="1"/>
    <col min="1534" max="1534" width="8.125" style="22" customWidth="1"/>
    <col min="1535" max="1535" width="7.625" style="22" customWidth="1"/>
    <col min="1536" max="1536" width="9" style="22" customWidth="1"/>
    <col min="1537" max="1782" width="9" style="22"/>
    <col min="1783" max="1783" width="20.125" style="22" customWidth="1"/>
    <col min="1784" max="1784" width="9.625" style="22" customWidth="1"/>
    <col min="1785" max="1785" width="8.625" style="22" customWidth="1"/>
    <col min="1786" max="1786" width="8.875" style="22" customWidth="1"/>
    <col min="1787" max="1789" width="7.625" style="22" customWidth="1"/>
    <col min="1790" max="1790" width="8.125" style="22" customWidth="1"/>
    <col min="1791" max="1791" width="7.625" style="22" customWidth="1"/>
    <col min="1792" max="1792" width="9" style="22" customWidth="1"/>
    <col min="1793" max="2038" width="9" style="22"/>
    <col min="2039" max="2039" width="20.125" style="22" customWidth="1"/>
    <col min="2040" max="2040" width="9.625" style="22" customWidth="1"/>
    <col min="2041" max="2041" width="8.625" style="22" customWidth="1"/>
    <col min="2042" max="2042" width="8.875" style="22" customWidth="1"/>
    <col min="2043" max="2045" width="7.625" style="22" customWidth="1"/>
    <col min="2046" max="2046" width="8.125" style="22" customWidth="1"/>
    <col min="2047" max="2047" width="7.625" style="22" customWidth="1"/>
    <col min="2048" max="2048" width="9" style="22" customWidth="1"/>
    <col min="2049" max="2294" width="9" style="22"/>
    <col min="2295" max="2295" width="20.125" style="22" customWidth="1"/>
    <col min="2296" max="2296" width="9.625" style="22" customWidth="1"/>
    <col min="2297" max="2297" width="8.625" style="22" customWidth="1"/>
    <col min="2298" max="2298" width="8.875" style="22" customWidth="1"/>
    <col min="2299" max="2301" width="7.625" style="22" customWidth="1"/>
    <col min="2302" max="2302" width="8.125" style="22" customWidth="1"/>
    <col min="2303" max="2303" width="7.625" style="22" customWidth="1"/>
    <col min="2304" max="2304" width="9" style="22" customWidth="1"/>
    <col min="2305" max="2550" width="9" style="22"/>
    <col min="2551" max="2551" width="20.125" style="22" customWidth="1"/>
    <col min="2552" max="2552" width="9.625" style="22" customWidth="1"/>
    <col min="2553" max="2553" width="8.625" style="22" customWidth="1"/>
    <col min="2554" max="2554" width="8.875" style="22" customWidth="1"/>
    <col min="2555" max="2557" width="7.625" style="22" customWidth="1"/>
    <col min="2558" max="2558" width="8.125" style="22" customWidth="1"/>
    <col min="2559" max="2559" width="7.625" style="22" customWidth="1"/>
    <col min="2560" max="2560" width="9" style="22" customWidth="1"/>
    <col min="2561" max="2806" width="9" style="22"/>
    <col min="2807" max="2807" width="20.125" style="22" customWidth="1"/>
    <col min="2808" max="2808" width="9.625" style="22" customWidth="1"/>
    <col min="2809" max="2809" width="8.625" style="22" customWidth="1"/>
    <col min="2810" max="2810" width="8.875" style="22" customWidth="1"/>
    <col min="2811" max="2813" width="7.625" style="22" customWidth="1"/>
    <col min="2814" max="2814" width="8.125" style="22" customWidth="1"/>
    <col min="2815" max="2815" width="7.625" style="22" customWidth="1"/>
    <col min="2816" max="2816" width="9" style="22" customWidth="1"/>
    <col min="2817" max="3062" width="9" style="22"/>
    <col min="3063" max="3063" width="20.125" style="22" customWidth="1"/>
    <col min="3064" max="3064" width="9.625" style="22" customWidth="1"/>
    <col min="3065" max="3065" width="8.625" style="22" customWidth="1"/>
    <col min="3066" max="3066" width="8.875" style="22" customWidth="1"/>
    <col min="3067" max="3069" width="7.625" style="22" customWidth="1"/>
    <col min="3070" max="3070" width="8.125" style="22" customWidth="1"/>
    <col min="3071" max="3071" width="7.625" style="22" customWidth="1"/>
    <col min="3072" max="3072" width="9" style="22" customWidth="1"/>
    <col min="3073" max="3318" width="9" style="22"/>
    <col min="3319" max="3319" width="20.125" style="22" customWidth="1"/>
    <col min="3320" max="3320" width="9.625" style="22" customWidth="1"/>
    <col min="3321" max="3321" width="8.625" style="22" customWidth="1"/>
    <col min="3322" max="3322" width="8.875" style="22" customWidth="1"/>
    <col min="3323" max="3325" width="7.625" style="22" customWidth="1"/>
    <col min="3326" max="3326" width="8.125" style="22" customWidth="1"/>
    <col min="3327" max="3327" width="7.625" style="22" customWidth="1"/>
    <col min="3328" max="3328" width="9" style="22" customWidth="1"/>
    <col min="3329" max="3574" width="9" style="22"/>
    <col min="3575" max="3575" width="20.125" style="22" customWidth="1"/>
    <col min="3576" max="3576" width="9.625" style="22" customWidth="1"/>
    <col min="3577" max="3577" width="8.625" style="22" customWidth="1"/>
    <col min="3578" max="3578" width="8.875" style="22" customWidth="1"/>
    <col min="3579" max="3581" width="7.625" style="22" customWidth="1"/>
    <col min="3582" max="3582" width="8.125" style="22" customWidth="1"/>
    <col min="3583" max="3583" width="7.625" style="22" customWidth="1"/>
    <col min="3584" max="3584" width="9" style="22" customWidth="1"/>
    <col min="3585" max="3830" width="9" style="22"/>
    <col min="3831" max="3831" width="20.125" style="22" customWidth="1"/>
    <col min="3832" max="3832" width="9.625" style="22" customWidth="1"/>
    <col min="3833" max="3833" width="8.625" style="22" customWidth="1"/>
    <col min="3834" max="3834" width="8.875" style="22" customWidth="1"/>
    <col min="3835" max="3837" width="7.625" style="22" customWidth="1"/>
    <col min="3838" max="3838" width="8.125" style="22" customWidth="1"/>
    <col min="3839" max="3839" width="7.625" style="22" customWidth="1"/>
    <col min="3840" max="3840" width="9" style="22" customWidth="1"/>
    <col min="3841" max="4086" width="9" style="22"/>
    <col min="4087" max="4087" width="20.125" style="22" customWidth="1"/>
    <col min="4088" max="4088" width="9.625" style="22" customWidth="1"/>
    <col min="4089" max="4089" width="8.625" style="22" customWidth="1"/>
    <col min="4090" max="4090" width="8.875" style="22" customWidth="1"/>
    <col min="4091" max="4093" width="7.625" style="22" customWidth="1"/>
    <col min="4094" max="4094" width="8.125" style="22" customWidth="1"/>
    <col min="4095" max="4095" width="7.625" style="22" customWidth="1"/>
    <col min="4096" max="4096" width="9" style="22" customWidth="1"/>
    <col min="4097" max="4342" width="9" style="22"/>
    <col min="4343" max="4343" width="20.125" style="22" customWidth="1"/>
    <col min="4344" max="4344" width="9.625" style="22" customWidth="1"/>
    <col min="4345" max="4345" width="8.625" style="22" customWidth="1"/>
    <col min="4346" max="4346" width="8.875" style="22" customWidth="1"/>
    <col min="4347" max="4349" width="7.625" style="22" customWidth="1"/>
    <col min="4350" max="4350" width="8.125" style="22" customWidth="1"/>
    <col min="4351" max="4351" width="7.625" style="22" customWidth="1"/>
    <col min="4352" max="4352" width="9" style="22" customWidth="1"/>
    <col min="4353" max="4598" width="9" style="22"/>
    <col min="4599" max="4599" width="20.125" style="22" customWidth="1"/>
    <col min="4600" max="4600" width="9.625" style="22" customWidth="1"/>
    <col min="4601" max="4601" width="8.625" style="22" customWidth="1"/>
    <col min="4602" max="4602" width="8.875" style="22" customWidth="1"/>
    <col min="4603" max="4605" width="7.625" style="22" customWidth="1"/>
    <col min="4606" max="4606" width="8.125" style="22" customWidth="1"/>
    <col min="4607" max="4607" width="7.625" style="22" customWidth="1"/>
    <col min="4608" max="4608" width="9" style="22" customWidth="1"/>
    <col min="4609" max="4854" width="9" style="22"/>
    <col min="4855" max="4855" width="20.125" style="22" customWidth="1"/>
    <col min="4856" max="4856" width="9.625" style="22" customWidth="1"/>
    <col min="4857" max="4857" width="8.625" style="22" customWidth="1"/>
    <col min="4858" max="4858" width="8.875" style="22" customWidth="1"/>
    <col min="4859" max="4861" width="7.625" style="22" customWidth="1"/>
    <col min="4862" max="4862" width="8.125" style="22" customWidth="1"/>
    <col min="4863" max="4863" width="7.625" style="22" customWidth="1"/>
    <col min="4864" max="4864" width="9" style="22" customWidth="1"/>
    <col min="4865" max="5110" width="9" style="22"/>
    <col min="5111" max="5111" width="20.125" style="22" customWidth="1"/>
    <col min="5112" max="5112" width="9.625" style="22" customWidth="1"/>
    <col min="5113" max="5113" width="8.625" style="22" customWidth="1"/>
    <col min="5114" max="5114" width="8.875" style="22" customWidth="1"/>
    <col min="5115" max="5117" width="7.625" style="22" customWidth="1"/>
    <col min="5118" max="5118" width="8.125" style="22" customWidth="1"/>
    <col min="5119" max="5119" width="7.625" style="22" customWidth="1"/>
    <col min="5120" max="5120" width="9" style="22" customWidth="1"/>
    <col min="5121" max="5366" width="9" style="22"/>
    <col min="5367" max="5367" width="20.125" style="22" customWidth="1"/>
    <col min="5368" max="5368" width="9.625" style="22" customWidth="1"/>
    <col min="5369" max="5369" width="8.625" style="22" customWidth="1"/>
    <col min="5370" max="5370" width="8.875" style="22" customWidth="1"/>
    <col min="5371" max="5373" width="7.625" style="22" customWidth="1"/>
    <col min="5374" max="5374" width="8.125" style="22" customWidth="1"/>
    <col min="5375" max="5375" width="7.625" style="22" customWidth="1"/>
    <col min="5376" max="5376" width="9" style="22" customWidth="1"/>
    <col min="5377" max="5622" width="9" style="22"/>
    <col min="5623" max="5623" width="20.125" style="22" customWidth="1"/>
    <col min="5624" max="5624" width="9.625" style="22" customWidth="1"/>
    <col min="5625" max="5625" width="8.625" style="22" customWidth="1"/>
    <col min="5626" max="5626" width="8.875" style="22" customWidth="1"/>
    <col min="5627" max="5629" width="7.625" style="22" customWidth="1"/>
    <col min="5630" max="5630" width="8.125" style="22" customWidth="1"/>
    <col min="5631" max="5631" width="7.625" style="22" customWidth="1"/>
    <col min="5632" max="5632" width="9" style="22" customWidth="1"/>
    <col min="5633" max="5878" width="9" style="22"/>
    <col min="5879" max="5879" width="20.125" style="22" customWidth="1"/>
    <col min="5880" max="5880" width="9.625" style="22" customWidth="1"/>
    <col min="5881" max="5881" width="8.625" style="22" customWidth="1"/>
    <col min="5882" max="5882" width="8.875" style="22" customWidth="1"/>
    <col min="5883" max="5885" width="7.625" style="22" customWidth="1"/>
    <col min="5886" max="5886" width="8.125" style="22" customWidth="1"/>
    <col min="5887" max="5887" width="7.625" style="22" customWidth="1"/>
    <col min="5888" max="5888" width="9" style="22" customWidth="1"/>
    <col min="5889" max="6134" width="9" style="22"/>
    <col min="6135" max="6135" width="20.125" style="22" customWidth="1"/>
    <col min="6136" max="6136" width="9.625" style="22" customWidth="1"/>
    <col min="6137" max="6137" width="8.625" style="22" customWidth="1"/>
    <col min="6138" max="6138" width="8.875" style="22" customWidth="1"/>
    <col min="6139" max="6141" width="7.625" style="22" customWidth="1"/>
    <col min="6142" max="6142" width="8.125" style="22" customWidth="1"/>
    <col min="6143" max="6143" width="7.625" style="22" customWidth="1"/>
    <col min="6144" max="6144" width="9" style="22" customWidth="1"/>
    <col min="6145" max="6390" width="9" style="22"/>
    <col min="6391" max="6391" width="20.125" style="22" customWidth="1"/>
    <col min="6392" max="6392" width="9.625" style="22" customWidth="1"/>
    <col min="6393" max="6393" width="8.625" style="22" customWidth="1"/>
    <col min="6394" max="6394" width="8.875" style="22" customWidth="1"/>
    <col min="6395" max="6397" width="7.625" style="22" customWidth="1"/>
    <col min="6398" max="6398" width="8.125" style="22" customWidth="1"/>
    <col min="6399" max="6399" width="7.625" style="22" customWidth="1"/>
    <col min="6400" max="6400" width="9" style="22" customWidth="1"/>
    <col min="6401" max="6646" width="9" style="22"/>
    <col min="6647" max="6647" width="20.125" style="22" customWidth="1"/>
    <col min="6648" max="6648" width="9.625" style="22" customWidth="1"/>
    <col min="6649" max="6649" width="8.625" style="22" customWidth="1"/>
    <col min="6650" max="6650" width="8.875" style="22" customWidth="1"/>
    <col min="6651" max="6653" width="7.625" style="22" customWidth="1"/>
    <col min="6654" max="6654" width="8.125" style="22" customWidth="1"/>
    <col min="6655" max="6655" width="7.625" style="22" customWidth="1"/>
    <col min="6656" max="6656" width="9" style="22" customWidth="1"/>
    <col min="6657" max="6902" width="9" style="22"/>
    <col min="6903" max="6903" width="20.125" style="22" customWidth="1"/>
    <col min="6904" max="6904" width="9.625" style="22" customWidth="1"/>
    <col min="6905" max="6905" width="8.625" style="22" customWidth="1"/>
    <col min="6906" max="6906" width="8.875" style="22" customWidth="1"/>
    <col min="6907" max="6909" width="7.625" style="22" customWidth="1"/>
    <col min="6910" max="6910" width="8.125" style="22" customWidth="1"/>
    <col min="6911" max="6911" width="7.625" style="22" customWidth="1"/>
    <col min="6912" max="6912" width="9" style="22" customWidth="1"/>
    <col min="6913" max="7158" width="9" style="22"/>
    <col min="7159" max="7159" width="20.125" style="22" customWidth="1"/>
    <col min="7160" max="7160" width="9.625" style="22" customWidth="1"/>
    <col min="7161" max="7161" width="8.625" style="22" customWidth="1"/>
    <col min="7162" max="7162" width="8.875" style="22" customWidth="1"/>
    <col min="7163" max="7165" width="7.625" style="22" customWidth="1"/>
    <col min="7166" max="7166" width="8.125" style="22" customWidth="1"/>
    <col min="7167" max="7167" width="7.625" style="22" customWidth="1"/>
    <col min="7168" max="7168" width="9" style="22" customWidth="1"/>
    <col min="7169" max="7414" width="9" style="22"/>
    <col min="7415" max="7415" width="20.125" style="22" customWidth="1"/>
    <col min="7416" max="7416" width="9.625" style="22" customWidth="1"/>
    <col min="7417" max="7417" width="8.625" style="22" customWidth="1"/>
    <col min="7418" max="7418" width="8.875" style="22" customWidth="1"/>
    <col min="7419" max="7421" width="7.625" style="22" customWidth="1"/>
    <col min="7422" max="7422" width="8.125" style="22" customWidth="1"/>
    <col min="7423" max="7423" width="7.625" style="22" customWidth="1"/>
    <col min="7424" max="7424" width="9" style="22" customWidth="1"/>
    <col min="7425" max="7670" width="9" style="22"/>
    <col min="7671" max="7671" width="20.125" style="22" customWidth="1"/>
    <col min="7672" max="7672" width="9.625" style="22" customWidth="1"/>
    <col min="7673" max="7673" width="8.625" style="22" customWidth="1"/>
    <col min="7674" max="7674" width="8.875" style="22" customWidth="1"/>
    <col min="7675" max="7677" width="7.625" style="22" customWidth="1"/>
    <col min="7678" max="7678" width="8.125" style="22" customWidth="1"/>
    <col min="7679" max="7679" width="7.625" style="22" customWidth="1"/>
    <col min="7680" max="7680" width="9" style="22" customWidth="1"/>
    <col min="7681" max="7926" width="9" style="22"/>
    <col min="7927" max="7927" width="20.125" style="22" customWidth="1"/>
    <col min="7928" max="7928" width="9.625" style="22" customWidth="1"/>
    <col min="7929" max="7929" width="8.625" style="22" customWidth="1"/>
    <col min="7930" max="7930" width="8.875" style="22" customWidth="1"/>
    <col min="7931" max="7933" width="7.625" style="22" customWidth="1"/>
    <col min="7934" max="7934" width="8.125" style="22" customWidth="1"/>
    <col min="7935" max="7935" width="7.625" style="22" customWidth="1"/>
    <col min="7936" max="7936" width="9" style="22" customWidth="1"/>
    <col min="7937" max="8182" width="9" style="22"/>
    <col min="8183" max="8183" width="20.125" style="22" customWidth="1"/>
    <col min="8184" max="8184" width="9.625" style="22" customWidth="1"/>
    <col min="8185" max="8185" width="8.625" style="22" customWidth="1"/>
    <col min="8186" max="8186" width="8.875" style="22" customWidth="1"/>
    <col min="8187" max="8189" width="7.625" style="22" customWidth="1"/>
    <col min="8190" max="8190" width="8.125" style="22" customWidth="1"/>
    <col min="8191" max="8191" width="7.625" style="22" customWidth="1"/>
    <col min="8192" max="8192" width="9" style="22" customWidth="1"/>
    <col min="8193" max="8438" width="9" style="22"/>
    <col min="8439" max="8439" width="20.125" style="22" customWidth="1"/>
    <col min="8440" max="8440" width="9.625" style="22" customWidth="1"/>
    <col min="8441" max="8441" width="8.625" style="22" customWidth="1"/>
    <col min="8442" max="8442" width="8.875" style="22" customWidth="1"/>
    <col min="8443" max="8445" width="7.625" style="22" customWidth="1"/>
    <col min="8446" max="8446" width="8.125" style="22" customWidth="1"/>
    <col min="8447" max="8447" width="7.625" style="22" customWidth="1"/>
    <col min="8448" max="8448" width="9" style="22" customWidth="1"/>
    <col min="8449" max="8694" width="9" style="22"/>
    <col min="8695" max="8695" width="20.125" style="22" customWidth="1"/>
    <col min="8696" max="8696" width="9.625" style="22" customWidth="1"/>
    <col min="8697" max="8697" width="8.625" style="22" customWidth="1"/>
    <col min="8698" max="8698" width="8.875" style="22" customWidth="1"/>
    <col min="8699" max="8701" width="7.625" style="22" customWidth="1"/>
    <col min="8702" max="8702" width="8.125" style="22" customWidth="1"/>
    <col min="8703" max="8703" width="7.625" style="22" customWidth="1"/>
    <col min="8704" max="8704" width="9" style="22" customWidth="1"/>
    <col min="8705" max="8950" width="9" style="22"/>
    <col min="8951" max="8951" width="20.125" style="22" customWidth="1"/>
    <col min="8952" max="8952" width="9.625" style="22" customWidth="1"/>
    <col min="8953" max="8953" width="8.625" style="22" customWidth="1"/>
    <col min="8954" max="8954" width="8.875" style="22" customWidth="1"/>
    <col min="8955" max="8957" width="7.625" style="22" customWidth="1"/>
    <col min="8958" max="8958" width="8.125" style="22" customWidth="1"/>
    <col min="8959" max="8959" width="7.625" style="22" customWidth="1"/>
    <col min="8960" max="8960" width="9" style="22" customWidth="1"/>
    <col min="8961" max="9206" width="9" style="22"/>
    <col min="9207" max="9207" width="20.125" style="22" customWidth="1"/>
    <col min="9208" max="9208" width="9.625" style="22" customWidth="1"/>
    <col min="9209" max="9209" width="8.625" style="22" customWidth="1"/>
    <col min="9210" max="9210" width="8.875" style="22" customWidth="1"/>
    <col min="9211" max="9213" width="7.625" style="22" customWidth="1"/>
    <col min="9214" max="9214" width="8.125" style="22" customWidth="1"/>
    <col min="9215" max="9215" width="7.625" style="22" customWidth="1"/>
    <col min="9216" max="9216" width="9" style="22" customWidth="1"/>
    <col min="9217" max="9462" width="9" style="22"/>
    <col min="9463" max="9463" width="20.125" style="22" customWidth="1"/>
    <col min="9464" max="9464" width="9.625" style="22" customWidth="1"/>
    <col min="9465" max="9465" width="8.625" style="22" customWidth="1"/>
    <col min="9466" max="9466" width="8.875" style="22" customWidth="1"/>
    <col min="9467" max="9469" width="7.625" style="22" customWidth="1"/>
    <col min="9470" max="9470" width="8.125" style="22" customWidth="1"/>
    <col min="9471" max="9471" width="7.625" style="22" customWidth="1"/>
    <col min="9472" max="9472" width="9" style="22" customWidth="1"/>
    <col min="9473" max="9718" width="9" style="22"/>
    <col min="9719" max="9719" width="20.125" style="22" customWidth="1"/>
    <col min="9720" max="9720" width="9.625" style="22" customWidth="1"/>
    <col min="9721" max="9721" width="8.625" style="22" customWidth="1"/>
    <col min="9722" max="9722" width="8.875" style="22" customWidth="1"/>
    <col min="9723" max="9725" width="7.625" style="22" customWidth="1"/>
    <col min="9726" max="9726" width="8.125" style="22" customWidth="1"/>
    <col min="9727" max="9727" width="7.625" style="22" customWidth="1"/>
    <col min="9728" max="9728" width="9" style="22" customWidth="1"/>
    <col min="9729" max="9974" width="9" style="22"/>
    <col min="9975" max="9975" width="20.125" style="22" customWidth="1"/>
    <col min="9976" max="9976" width="9.625" style="22" customWidth="1"/>
    <col min="9977" max="9977" width="8.625" style="22" customWidth="1"/>
    <col min="9978" max="9978" width="8.875" style="22" customWidth="1"/>
    <col min="9979" max="9981" width="7.625" style="22" customWidth="1"/>
    <col min="9982" max="9982" width="8.125" style="22" customWidth="1"/>
    <col min="9983" max="9983" width="7.625" style="22" customWidth="1"/>
    <col min="9984" max="9984" width="9" style="22" customWidth="1"/>
    <col min="9985" max="10230" width="9" style="22"/>
    <col min="10231" max="10231" width="20.125" style="22" customWidth="1"/>
    <col min="10232" max="10232" width="9.625" style="22" customWidth="1"/>
    <col min="10233" max="10233" width="8.625" style="22" customWidth="1"/>
    <col min="10234" max="10234" width="8.875" style="22" customWidth="1"/>
    <col min="10235" max="10237" width="7.625" style="22" customWidth="1"/>
    <col min="10238" max="10238" width="8.125" style="22" customWidth="1"/>
    <col min="10239" max="10239" width="7.625" style="22" customWidth="1"/>
    <col min="10240" max="10240" width="9" style="22" customWidth="1"/>
    <col min="10241" max="10486" width="9" style="22"/>
    <col min="10487" max="10487" width="20.125" style="22" customWidth="1"/>
    <col min="10488" max="10488" width="9.625" style="22" customWidth="1"/>
    <col min="10489" max="10489" width="8.625" style="22" customWidth="1"/>
    <col min="10490" max="10490" width="8.875" style="22" customWidth="1"/>
    <col min="10491" max="10493" width="7.625" style="22" customWidth="1"/>
    <col min="10494" max="10494" width="8.125" style="22" customWidth="1"/>
    <col min="10495" max="10495" width="7.625" style="22" customWidth="1"/>
    <col min="10496" max="10496" width="9" style="22" customWidth="1"/>
    <col min="10497" max="10742" width="9" style="22"/>
    <col min="10743" max="10743" width="20.125" style="22" customWidth="1"/>
    <col min="10744" max="10744" width="9.625" style="22" customWidth="1"/>
    <col min="10745" max="10745" width="8.625" style="22" customWidth="1"/>
    <col min="10746" max="10746" width="8.875" style="22" customWidth="1"/>
    <col min="10747" max="10749" width="7.625" style="22" customWidth="1"/>
    <col min="10750" max="10750" width="8.125" style="22" customWidth="1"/>
    <col min="10751" max="10751" width="7.625" style="22" customWidth="1"/>
    <col min="10752" max="10752" width="9" style="22" customWidth="1"/>
    <col min="10753" max="10998" width="9" style="22"/>
    <col min="10999" max="10999" width="20.125" style="22" customWidth="1"/>
    <col min="11000" max="11000" width="9.625" style="22" customWidth="1"/>
    <col min="11001" max="11001" width="8.625" style="22" customWidth="1"/>
    <col min="11002" max="11002" width="8.875" style="22" customWidth="1"/>
    <col min="11003" max="11005" width="7.625" style="22" customWidth="1"/>
    <col min="11006" max="11006" width="8.125" style="22" customWidth="1"/>
    <col min="11007" max="11007" width="7.625" style="22" customWidth="1"/>
    <col min="11008" max="11008" width="9" style="22" customWidth="1"/>
    <col min="11009" max="11254" width="9" style="22"/>
    <col min="11255" max="11255" width="20.125" style="22" customWidth="1"/>
    <col min="11256" max="11256" width="9.625" style="22" customWidth="1"/>
    <col min="11257" max="11257" width="8.625" style="22" customWidth="1"/>
    <col min="11258" max="11258" width="8.875" style="22" customWidth="1"/>
    <col min="11259" max="11261" width="7.625" style="22" customWidth="1"/>
    <col min="11262" max="11262" width="8.125" style="22" customWidth="1"/>
    <col min="11263" max="11263" width="7.625" style="22" customWidth="1"/>
    <col min="11264" max="11264" width="9" style="22" customWidth="1"/>
    <col min="11265" max="11510" width="9" style="22"/>
    <col min="11511" max="11511" width="20.125" style="22" customWidth="1"/>
    <col min="11512" max="11512" width="9.625" style="22" customWidth="1"/>
    <col min="11513" max="11513" width="8.625" style="22" customWidth="1"/>
    <col min="11514" max="11514" width="8.875" style="22" customWidth="1"/>
    <col min="11515" max="11517" width="7.625" style="22" customWidth="1"/>
    <col min="11518" max="11518" width="8.125" style="22" customWidth="1"/>
    <col min="11519" max="11519" width="7.625" style="22" customWidth="1"/>
    <col min="11520" max="11520" width="9" style="22" customWidth="1"/>
    <col min="11521" max="11766" width="9" style="22"/>
    <col min="11767" max="11767" width="20.125" style="22" customWidth="1"/>
    <col min="11768" max="11768" width="9.625" style="22" customWidth="1"/>
    <col min="11769" max="11769" width="8.625" style="22" customWidth="1"/>
    <col min="11770" max="11770" width="8.875" style="22" customWidth="1"/>
    <col min="11771" max="11773" width="7.625" style="22" customWidth="1"/>
    <col min="11774" max="11774" width="8.125" style="22" customWidth="1"/>
    <col min="11775" max="11775" width="7.625" style="22" customWidth="1"/>
    <col min="11776" max="11776" width="9" style="22" customWidth="1"/>
    <col min="11777" max="12022" width="9" style="22"/>
    <col min="12023" max="12023" width="20.125" style="22" customWidth="1"/>
    <col min="12024" max="12024" width="9.625" style="22" customWidth="1"/>
    <col min="12025" max="12025" width="8.625" style="22" customWidth="1"/>
    <col min="12026" max="12026" width="8.875" style="22" customWidth="1"/>
    <col min="12027" max="12029" width="7.625" style="22" customWidth="1"/>
    <col min="12030" max="12030" width="8.125" style="22" customWidth="1"/>
    <col min="12031" max="12031" width="7.625" style="22" customWidth="1"/>
    <col min="12032" max="12032" width="9" style="22" customWidth="1"/>
    <col min="12033" max="12278" width="9" style="22"/>
    <col min="12279" max="12279" width="20.125" style="22" customWidth="1"/>
    <col min="12280" max="12280" width="9.625" style="22" customWidth="1"/>
    <col min="12281" max="12281" width="8.625" style="22" customWidth="1"/>
    <col min="12282" max="12282" width="8.875" style="22" customWidth="1"/>
    <col min="12283" max="12285" width="7.625" style="22" customWidth="1"/>
    <col min="12286" max="12286" width="8.125" style="22" customWidth="1"/>
    <col min="12287" max="12287" width="7.625" style="22" customWidth="1"/>
    <col min="12288" max="12288" width="9" style="22" customWidth="1"/>
    <col min="12289" max="12534" width="9" style="22"/>
    <col min="12535" max="12535" width="20.125" style="22" customWidth="1"/>
    <col min="12536" max="12536" width="9.625" style="22" customWidth="1"/>
    <col min="12537" max="12537" width="8.625" style="22" customWidth="1"/>
    <col min="12538" max="12538" width="8.875" style="22" customWidth="1"/>
    <col min="12539" max="12541" width="7.625" style="22" customWidth="1"/>
    <col min="12542" max="12542" width="8.125" style="22" customWidth="1"/>
    <col min="12543" max="12543" width="7.625" style="22" customWidth="1"/>
    <col min="12544" max="12544" width="9" style="22" customWidth="1"/>
    <col min="12545" max="12790" width="9" style="22"/>
    <col min="12791" max="12791" width="20.125" style="22" customWidth="1"/>
    <col min="12792" max="12792" width="9.625" style="22" customWidth="1"/>
    <col min="12793" max="12793" width="8.625" style="22" customWidth="1"/>
    <col min="12794" max="12794" width="8.875" style="22" customWidth="1"/>
    <col min="12795" max="12797" width="7.625" style="22" customWidth="1"/>
    <col min="12798" max="12798" width="8.125" style="22" customWidth="1"/>
    <col min="12799" max="12799" width="7.625" style="22" customWidth="1"/>
    <col min="12800" max="12800" width="9" style="22" customWidth="1"/>
    <col min="12801" max="13046" width="9" style="22"/>
    <col min="13047" max="13047" width="20.125" style="22" customWidth="1"/>
    <col min="13048" max="13048" width="9.625" style="22" customWidth="1"/>
    <col min="13049" max="13049" width="8.625" style="22" customWidth="1"/>
    <col min="13050" max="13050" width="8.875" style="22" customWidth="1"/>
    <col min="13051" max="13053" width="7.625" style="22" customWidth="1"/>
    <col min="13054" max="13054" width="8.125" style="22" customWidth="1"/>
    <col min="13055" max="13055" width="7.625" style="22" customWidth="1"/>
    <col min="13056" max="13056" width="9" style="22" customWidth="1"/>
    <col min="13057" max="13302" width="9" style="22"/>
    <col min="13303" max="13303" width="20.125" style="22" customWidth="1"/>
    <col min="13304" max="13304" width="9.625" style="22" customWidth="1"/>
    <col min="13305" max="13305" width="8.625" style="22" customWidth="1"/>
    <col min="13306" max="13306" width="8.875" style="22" customWidth="1"/>
    <col min="13307" max="13309" width="7.625" style="22" customWidth="1"/>
    <col min="13310" max="13310" width="8.125" style="22" customWidth="1"/>
    <col min="13311" max="13311" width="7.625" style="22" customWidth="1"/>
    <col min="13312" max="13312" width="9" style="22" customWidth="1"/>
    <col min="13313" max="13558" width="9" style="22"/>
    <col min="13559" max="13559" width="20.125" style="22" customWidth="1"/>
    <col min="13560" max="13560" width="9.625" style="22" customWidth="1"/>
    <col min="13561" max="13561" width="8.625" style="22" customWidth="1"/>
    <col min="13562" max="13562" width="8.875" style="22" customWidth="1"/>
    <col min="13563" max="13565" width="7.625" style="22" customWidth="1"/>
    <col min="13566" max="13566" width="8.125" style="22" customWidth="1"/>
    <col min="13567" max="13567" width="7.625" style="22" customWidth="1"/>
    <col min="13568" max="13568" width="9" style="22" customWidth="1"/>
    <col min="13569" max="13814" width="9" style="22"/>
    <col min="13815" max="13815" width="20.125" style="22" customWidth="1"/>
    <col min="13816" max="13816" width="9.625" style="22" customWidth="1"/>
    <col min="13817" max="13817" width="8.625" style="22" customWidth="1"/>
    <col min="13818" max="13818" width="8.875" style="22" customWidth="1"/>
    <col min="13819" max="13821" width="7.625" style="22" customWidth="1"/>
    <col min="13822" max="13822" width="8.125" style="22" customWidth="1"/>
    <col min="13823" max="13823" width="7.625" style="22" customWidth="1"/>
    <col min="13824" max="13824" width="9" style="22" customWidth="1"/>
    <col min="13825" max="14070" width="9" style="22"/>
    <col min="14071" max="14071" width="20.125" style="22" customWidth="1"/>
    <col min="14072" max="14072" width="9.625" style="22" customWidth="1"/>
    <col min="14073" max="14073" width="8.625" style="22" customWidth="1"/>
    <col min="14074" max="14074" width="8.875" style="22" customWidth="1"/>
    <col min="14075" max="14077" width="7.625" style="22" customWidth="1"/>
    <col min="14078" max="14078" width="8.125" style="22" customWidth="1"/>
    <col min="14079" max="14079" width="7.625" style="22" customWidth="1"/>
    <col min="14080" max="14080" width="9" style="22" customWidth="1"/>
    <col min="14081" max="14326" width="9" style="22"/>
    <col min="14327" max="14327" width="20.125" style="22" customWidth="1"/>
    <col min="14328" max="14328" width="9.625" style="22" customWidth="1"/>
    <col min="14329" max="14329" width="8.625" style="22" customWidth="1"/>
    <col min="14330" max="14330" width="8.875" style="22" customWidth="1"/>
    <col min="14331" max="14333" width="7.625" style="22" customWidth="1"/>
    <col min="14334" max="14334" width="8.125" style="22" customWidth="1"/>
    <col min="14335" max="14335" width="7.625" style="22" customWidth="1"/>
    <col min="14336" max="14336" width="9" style="22" customWidth="1"/>
    <col min="14337" max="14582" width="9" style="22"/>
    <col min="14583" max="14583" width="20.125" style="22" customWidth="1"/>
    <col min="14584" max="14584" width="9.625" style="22" customWidth="1"/>
    <col min="14585" max="14585" width="8.625" style="22" customWidth="1"/>
    <col min="14586" max="14586" width="8.875" style="22" customWidth="1"/>
    <col min="14587" max="14589" width="7.625" style="22" customWidth="1"/>
    <col min="14590" max="14590" width="8.125" style="22" customWidth="1"/>
    <col min="14591" max="14591" width="7.625" style="22" customWidth="1"/>
    <col min="14592" max="14592" width="9" style="22" customWidth="1"/>
    <col min="14593" max="14838" width="9" style="22"/>
    <col min="14839" max="14839" width="20.125" style="22" customWidth="1"/>
    <col min="14840" max="14840" width="9.625" style="22" customWidth="1"/>
    <col min="14841" max="14841" width="8.625" style="22" customWidth="1"/>
    <col min="14842" max="14842" width="8.875" style="22" customWidth="1"/>
    <col min="14843" max="14845" width="7.625" style="22" customWidth="1"/>
    <col min="14846" max="14846" width="8.125" style="22" customWidth="1"/>
    <col min="14847" max="14847" width="7.625" style="22" customWidth="1"/>
    <col min="14848" max="14848" width="9" style="22" customWidth="1"/>
    <col min="14849" max="15094" width="9" style="22"/>
    <col min="15095" max="15095" width="20.125" style="22" customWidth="1"/>
    <col min="15096" max="15096" width="9.625" style="22" customWidth="1"/>
    <col min="15097" max="15097" width="8.625" style="22" customWidth="1"/>
    <col min="15098" max="15098" width="8.875" style="22" customWidth="1"/>
    <col min="15099" max="15101" width="7.625" style="22" customWidth="1"/>
    <col min="15102" max="15102" width="8.125" style="22" customWidth="1"/>
    <col min="15103" max="15103" width="7.625" style="22" customWidth="1"/>
    <col min="15104" max="15104" width="9" style="22" customWidth="1"/>
    <col min="15105" max="15350" width="9" style="22"/>
    <col min="15351" max="15351" width="20.125" style="22" customWidth="1"/>
    <col min="15352" max="15352" width="9.625" style="22" customWidth="1"/>
    <col min="15353" max="15353" width="8.625" style="22" customWidth="1"/>
    <col min="15354" max="15354" width="8.875" style="22" customWidth="1"/>
    <col min="15355" max="15357" width="7.625" style="22" customWidth="1"/>
    <col min="15358" max="15358" width="8.125" style="22" customWidth="1"/>
    <col min="15359" max="15359" width="7.625" style="22" customWidth="1"/>
    <col min="15360" max="15360" width="9" style="22" customWidth="1"/>
    <col min="15361" max="15606" width="9" style="22"/>
    <col min="15607" max="15607" width="20.125" style="22" customWidth="1"/>
    <col min="15608" max="15608" width="9.625" style="22" customWidth="1"/>
    <col min="15609" max="15609" width="8.625" style="22" customWidth="1"/>
    <col min="15610" max="15610" width="8.875" style="22" customWidth="1"/>
    <col min="15611" max="15613" width="7.625" style="22" customWidth="1"/>
    <col min="15614" max="15614" width="8.125" style="22" customWidth="1"/>
    <col min="15615" max="15615" width="7.625" style="22" customWidth="1"/>
    <col min="15616" max="15616" width="9" style="22" customWidth="1"/>
    <col min="15617" max="15862" width="9" style="22"/>
    <col min="15863" max="15863" width="20.125" style="22" customWidth="1"/>
    <col min="15864" max="15864" width="9.625" style="22" customWidth="1"/>
    <col min="15865" max="15865" width="8.625" style="22" customWidth="1"/>
    <col min="15866" max="15866" width="8.875" style="22" customWidth="1"/>
    <col min="15867" max="15869" width="7.625" style="22" customWidth="1"/>
    <col min="15870" max="15870" width="8.125" style="22" customWidth="1"/>
    <col min="15871" max="15871" width="7.625" style="22" customWidth="1"/>
    <col min="15872" max="15872" width="9" style="22" customWidth="1"/>
    <col min="15873" max="16118" width="9" style="22"/>
    <col min="16119" max="16119" width="20.125" style="22" customWidth="1"/>
    <col min="16120" max="16120" width="9.625" style="22" customWidth="1"/>
    <col min="16121" max="16121" width="8.625" style="22" customWidth="1"/>
    <col min="16122" max="16122" width="8.875" style="22" customWidth="1"/>
    <col min="16123" max="16125" width="7.625" style="22" customWidth="1"/>
    <col min="16126" max="16126" width="8.125" style="22" customWidth="1"/>
    <col min="16127" max="16127" width="7.625" style="22" customWidth="1"/>
    <col min="16128" max="16128" width="9" style="22" customWidth="1"/>
    <col min="16129" max="16384" width="9" style="22"/>
  </cols>
  <sheetData>
    <row r="1" spans="1:11" ht="23.1" customHeight="1">
      <c r="A1" s="83" t="s">
        <v>555</v>
      </c>
    </row>
    <row r="2" spans="1:11" ht="32.450000000000003" customHeight="1">
      <c r="A2" s="209" t="s">
        <v>697</v>
      </c>
      <c r="B2" s="209"/>
      <c r="C2" s="209"/>
      <c r="D2" s="209"/>
    </row>
    <row r="3" spans="1:11" ht="23.45" customHeight="1">
      <c r="D3" s="5" t="s">
        <v>30</v>
      </c>
    </row>
    <row r="4" spans="1:11" ht="48.6" customHeight="1">
      <c r="A4" s="46" t="s">
        <v>217</v>
      </c>
      <c r="B4" s="78" t="s">
        <v>29</v>
      </c>
      <c r="C4" s="106" t="s">
        <v>394</v>
      </c>
      <c r="D4" s="106" t="s">
        <v>395</v>
      </c>
    </row>
    <row r="5" spans="1:11" ht="24.6" customHeight="1">
      <c r="A5" s="46" t="s">
        <v>298</v>
      </c>
      <c r="B5" s="167">
        <f>SUM(B6:B20)</f>
        <v>168200</v>
      </c>
      <c r="C5" s="167">
        <f>SUM(C6:C20)</f>
        <v>152804</v>
      </c>
      <c r="D5" s="171">
        <f>ROUND(B5/C5*100,2)</f>
        <v>110.08</v>
      </c>
    </row>
    <row r="6" spans="1:11" ht="24.6" customHeight="1">
      <c r="A6" s="47" t="s">
        <v>231</v>
      </c>
      <c r="B6" s="168">
        <f>28653-139</f>
        <v>28514</v>
      </c>
      <c r="C6" s="168">
        <f>30803-7566-409</f>
        <v>22828</v>
      </c>
      <c r="D6" s="168">
        <f t="shared" ref="D6:D20" si="0">ROUND(B6/C6*100,2)</f>
        <v>124.91</v>
      </c>
      <c r="E6" s="99"/>
      <c r="F6" s="23"/>
      <c r="G6" s="23"/>
      <c r="H6" s="23"/>
      <c r="I6" s="23"/>
      <c r="J6" s="23"/>
      <c r="K6" s="23"/>
    </row>
    <row r="7" spans="1:11" ht="24.6" customHeight="1">
      <c r="A7" s="47" t="s">
        <v>232</v>
      </c>
      <c r="B7" s="168">
        <f>23015-307-856</f>
        <v>21852</v>
      </c>
      <c r="C7" s="168">
        <f>20707-1064</f>
        <v>19643</v>
      </c>
      <c r="D7" s="168">
        <f t="shared" si="0"/>
        <v>111.25</v>
      </c>
      <c r="E7" s="99"/>
      <c r="F7" s="23"/>
      <c r="G7" s="23"/>
      <c r="H7" s="23"/>
      <c r="I7" s="23"/>
      <c r="J7" s="23"/>
      <c r="K7" s="23"/>
    </row>
    <row r="8" spans="1:11" ht="24.6" customHeight="1">
      <c r="A8" s="47" t="s">
        <v>234</v>
      </c>
      <c r="B8" s="168">
        <v>861</v>
      </c>
      <c r="C8" s="168">
        <f>755-52</f>
        <v>703</v>
      </c>
      <c r="D8" s="168">
        <f t="shared" si="0"/>
        <v>122.48</v>
      </c>
      <c r="E8" s="99"/>
      <c r="F8" s="23"/>
      <c r="G8" s="23"/>
      <c r="H8" s="23"/>
      <c r="I8" s="23"/>
      <c r="J8" s="23"/>
      <c r="K8" s="23"/>
    </row>
    <row r="9" spans="1:11" ht="24.6" customHeight="1">
      <c r="A9" s="47" t="s">
        <v>235</v>
      </c>
      <c r="B9" s="168">
        <v>88</v>
      </c>
      <c r="C9" s="168">
        <v>214</v>
      </c>
      <c r="D9" s="168">
        <f t="shared" si="0"/>
        <v>41.12</v>
      </c>
      <c r="E9" s="99"/>
      <c r="F9" s="23"/>
      <c r="G9" s="23"/>
      <c r="H9" s="23"/>
      <c r="I9" s="23"/>
      <c r="J9" s="23"/>
      <c r="K9" s="23"/>
    </row>
    <row r="10" spans="1:11" ht="24.6" customHeight="1">
      <c r="A10" s="47" t="s">
        <v>236</v>
      </c>
      <c r="B10" s="168">
        <v>50499</v>
      </c>
      <c r="C10" s="168">
        <v>51080</v>
      </c>
      <c r="D10" s="168">
        <f t="shared" si="0"/>
        <v>98.86</v>
      </c>
      <c r="E10" s="99"/>
      <c r="F10" s="23"/>
      <c r="G10" s="45"/>
      <c r="H10" s="23"/>
      <c r="I10" s="23"/>
      <c r="J10" s="23"/>
      <c r="K10" s="23"/>
    </row>
    <row r="11" spans="1:11" ht="24.6" customHeight="1">
      <c r="A11" s="47" t="s">
        <v>237</v>
      </c>
      <c r="B11" s="168">
        <v>2489</v>
      </c>
      <c r="C11" s="168">
        <v>2178</v>
      </c>
      <c r="D11" s="168">
        <f t="shared" si="0"/>
        <v>114.28</v>
      </c>
      <c r="E11" s="99"/>
      <c r="F11" s="23"/>
      <c r="G11" s="23"/>
      <c r="H11" s="23"/>
      <c r="I11" s="23"/>
      <c r="J11" s="23"/>
      <c r="K11" s="23"/>
    </row>
    <row r="12" spans="1:11" ht="24.6" customHeight="1">
      <c r="A12" s="47" t="s">
        <v>238</v>
      </c>
      <c r="B12" s="168">
        <f>8586-500</f>
        <v>8086</v>
      </c>
      <c r="C12" s="168">
        <v>3304</v>
      </c>
      <c r="D12" s="168">
        <f t="shared" si="0"/>
        <v>244.73</v>
      </c>
      <c r="E12" s="99"/>
      <c r="F12" s="23"/>
      <c r="G12" s="23"/>
      <c r="H12" s="23"/>
      <c r="I12" s="23"/>
      <c r="J12" s="23"/>
      <c r="K12" s="23"/>
    </row>
    <row r="13" spans="1:11" ht="24.6" customHeight="1">
      <c r="A13" s="47" t="s">
        <v>239</v>
      </c>
      <c r="B13" s="168">
        <v>25</v>
      </c>
      <c r="C13" s="168">
        <v>333</v>
      </c>
      <c r="D13" s="168">
        <f t="shared" si="0"/>
        <v>7.51</v>
      </c>
      <c r="E13" s="99"/>
      <c r="F13" s="23"/>
      <c r="G13" s="23"/>
      <c r="H13" s="23"/>
      <c r="I13" s="23"/>
      <c r="J13" s="23"/>
      <c r="K13" s="23"/>
    </row>
    <row r="14" spans="1:11" ht="24.6" customHeight="1">
      <c r="A14" s="47" t="s">
        <v>240</v>
      </c>
      <c r="B14" s="168">
        <v>13037</v>
      </c>
      <c r="C14" s="168">
        <f>13611-2574</f>
        <v>11037</v>
      </c>
      <c r="D14" s="168">
        <f t="shared" si="0"/>
        <v>118.12</v>
      </c>
      <c r="E14" s="99"/>
      <c r="F14" s="23"/>
      <c r="G14" s="23"/>
      <c r="H14" s="23"/>
      <c r="I14" s="23"/>
      <c r="J14" s="23"/>
      <c r="K14" s="23"/>
    </row>
    <row r="15" spans="1:11" ht="24.6" customHeight="1">
      <c r="A15" s="47" t="s">
        <v>241</v>
      </c>
      <c r="B15" s="168">
        <v>12660</v>
      </c>
      <c r="C15" s="168">
        <v>9699</v>
      </c>
      <c r="D15" s="168">
        <f t="shared" si="0"/>
        <v>130.53</v>
      </c>
      <c r="E15" s="99"/>
      <c r="F15" s="23"/>
      <c r="G15" s="23"/>
      <c r="H15" s="23"/>
      <c r="I15" s="23"/>
      <c r="J15" s="23"/>
      <c r="K15" s="23"/>
    </row>
    <row r="16" spans="1:11" ht="24.6" customHeight="1">
      <c r="A16" s="47" t="s">
        <v>242</v>
      </c>
      <c r="B16" s="168">
        <v>6273</v>
      </c>
      <c r="C16" s="168">
        <v>5116</v>
      </c>
      <c r="D16" s="168">
        <f t="shared" si="0"/>
        <v>122.62</v>
      </c>
      <c r="E16" s="99"/>
      <c r="F16" s="23"/>
      <c r="G16" s="23"/>
      <c r="H16" s="23"/>
      <c r="I16" s="23"/>
      <c r="J16" s="23"/>
      <c r="K16" s="23"/>
    </row>
    <row r="17" spans="1:11" ht="24.6" customHeight="1">
      <c r="A17" s="47" t="s">
        <v>243</v>
      </c>
      <c r="B17" s="168"/>
      <c r="C17" s="168"/>
      <c r="D17" s="168"/>
      <c r="E17" s="99"/>
      <c r="F17" s="23"/>
      <c r="G17" s="23"/>
      <c r="H17" s="23"/>
      <c r="I17" s="23"/>
      <c r="J17" s="23"/>
      <c r="K17" s="23"/>
    </row>
    <row r="18" spans="1:11" ht="24.6" customHeight="1">
      <c r="A18" s="47" t="s">
        <v>244</v>
      </c>
      <c r="B18" s="168">
        <v>12697</v>
      </c>
      <c r="C18" s="168">
        <v>12977</v>
      </c>
      <c r="D18" s="168">
        <f t="shared" si="0"/>
        <v>97.84</v>
      </c>
      <c r="E18" s="99"/>
      <c r="F18" s="23"/>
      <c r="G18" s="23"/>
      <c r="H18" s="23"/>
      <c r="I18" s="23"/>
      <c r="J18" s="23"/>
      <c r="K18" s="23"/>
    </row>
    <row r="19" spans="1:11" ht="24.6" customHeight="1">
      <c r="A19" s="47" t="s">
        <v>245</v>
      </c>
      <c r="B19" s="168">
        <f>500+200+307+139+856+500</f>
        <v>2502</v>
      </c>
      <c r="C19" s="168">
        <v>2372</v>
      </c>
      <c r="D19" s="168">
        <f t="shared" si="0"/>
        <v>105.48</v>
      </c>
      <c r="E19" s="99"/>
      <c r="F19" s="23"/>
      <c r="G19" s="23"/>
      <c r="H19" s="23"/>
      <c r="I19" s="23"/>
      <c r="J19" s="23"/>
      <c r="K19" s="23"/>
    </row>
    <row r="20" spans="1:11" ht="24.6" customHeight="1">
      <c r="A20" s="47" t="s">
        <v>246</v>
      </c>
      <c r="B20" s="168">
        <f>9317-200-500</f>
        <v>8617</v>
      </c>
      <c r="C20" s="168">
        <f>11321-1</f>
        <v>11320</v>
      </c>
      <c r="D20" s="168">
        <f t="shared" si="0"/>
        <v>76.12</v>
      </c>
      <c r="E20" s="99"/>
      <c r="F20" s="23"/>
      <c r="G20" s="23"/>
      <c r="H20" s="23"/>
      <c r="I20" s="23"/>
      <c r="J20" s="23"/>
      <c r="K20" s="23"/>
    </row>
    <row r="21" spans="1:11" ht="24" customHeight="1">
      <c r="A21" s="210"/>
      <c r="B21" s="210"/>
      <c r="C21" s="210"/>
      <c r="D21" s="210"/>
      <c r="E21" s="99"/>
    </row>
    <row r="22" spans="1:11" ht="22.15" customHeight="1">
      <c r="E22" s="99"/>
    </row>
    <row r="23" spans="1:11" ht="22.15" customHeight="1">
      <c r="E23" s="99"/>
    </row>
    <row r="24" spans="1:11" ht="22.15" customHeight="1">
      <c r="E24" s="99"/>
    </row>
    <row r="25" spans="1:11" ht="22.15" customHeight="1">
      <c r="E25" s="99"/>
    </row>
    <row r="26" spans="1:11" ht="22.15" customHeight="1">
      <c r="E26" s="99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F4" sqref="F4"/>
    </sheetView>
  </sheetViews>
  <sheetFormatPr defaultColWidth="9" defaultRowHeight="11.25"/>
  <cols>
    <col min="1" max="1" width="44.625" style="24" customWidth="1"/>
    <col min="2" max="4" width="14.625" style="24" customWidth="1"/>
    <col min="5" max="16384" width="9" style="24"/>
  </cols>
  <sheetData>
    <row r="1" spans="1:7" ht="18.600000000000001" customHeight="1">
      <c r="A1" s="84" t="s">
        <v>556</v>
      </c>
    </row>
    <row r="2" spans="1:7" ht="20.25">
      <c r="A2" s="211" t="s">
        <v>698</v>
      </c>
      <c r="B2" s="211"/>
      <c r="C2" s="211"/>
      <c r="D2" s="211"/>
    </row>
    <row r="3" spans="1:7" ht="21" customHeight="1">
      <c r="A3" s="25"/>
      <c r="D3" s="85" t="s">
        <v>216</v>
      </c>
    </row>
    <row r="4" spans="1:7" ht="43.5" customHeight="1">
      <c r="A4" s="101" t="s">
        <v>296</v>
      </c>
      <c r="B4" s="78" t="s">
        <v>29</v>
      </c>
      <c r="C4" s="79" t="s">
        <v>394</v>
      </c>
      <c r="D4" s="106" t="s">
        <v>395</v>
      </c>
    </row>
    <row r="5" spans="1:7" ht="22.15" customHeight="1">
      <c r="A5" s="101" t="s">
        <v>297</v>
      </c>
      <c r="B5" s="169">
        <f>B6+B11+B22+B30+B37+B41+B44+B48+B51+B57+B60+B65+B68+B73+B76</f>
        <v>75151</v>
      </c>
      <c r="C5" s="169">
        <f>C6+C11+C22+C30+C37+C41+C44+C48+C51+C57+C60+C65+C68+C73+C76</f>
        <v>72011</v>
      </c>
      <c r="D5" s="169">
        <f>ROUND(B5/C5*100,2)</f>
        <v>104.36</v>
      </c>
    </row>
    <row r="6" spans="1:7" s="100" customFormat="1" ht="16.350000000000001" customHeight="1">
      <c r="A6" s="102" t="s">
        <v>231</v>
      </c>
      <c r="B6" s="170">
        <f>SUM(B7:B10)</f>
        <v>21571</v>
      </c>
      <c r="C6" s="170">
        <f>SUM(C7:C10)</f>
        <v>21146</v>
      </c>
      <c r="D6" s="169">
        <f t="shared" ref="D6:D56" si="0">ROUND(B6/C6*100,2)</f>
        <v>102.01</v>
      </c>
    </row>
    <row r="7" spans="1:7" ht="16.350000000000001" customHeight="1">
      <c r="A7" s="103" t="s">
        <v>247</v>
      </c>
      <c r="B7" s="151">
        <v>15218</v>
      </c>
      <c r="C7" s="151">
        <f>14788-228</f>
        <v>14560</v>
      </c>
      <c r="D7" s="178">
        <f t="shared" si="0"/>
        <v>104.52</v>
      </c>
    </row>
    <row r="8" spans="1:7" ht="16.350000000000001" customHeight="1">
      <c r="A8" s="103" t="s">
        <v>248</v>
      </c>
      <c r="B8" s="151">
        <v>3673</v>
      </c>
      <c r="C8" s="151">
        <f>4050-24</f>
        <v>4026</v>
      </c>
      <c r="D8" s="178">
        <f t="shared" si="0"/>
        <v>91.23</v>
      </c>
    </row>
    <row r="9" spans="1:7" ht="16.350000000000001" customHeight="1">
      <c r="A9" s="103" t="s">
        <v>249</v>
      </c>
      <c r="B9" s="151">
        <v>1552</v>
      </c>
      <c r="C9" s="151">
        <f>1493-6</f>
        <v>1487</v>
      </c>
      <c r="D9" s="178">
        <f t="shared" si="0"/>
        <v>104.37</v>
      </c>
    </row>
    <row r="10" spans="1:7" ht="16.350000000000001" customHeight="1">
      <c r="A10" s="103" t="s">
        <v>250</v>
      </c>
      <c r="B10" s="151">
        <v>1128</v>
      </c>
      <c r="C10" s="151">
        <f>2502-5-1424</f>
        <v>1073</v>
      </c>
      <c r="D10" s="178">
        <f t="shared" si="0"/>
        <v>105.13</v>
      </c>
      <c r="G10" s="44"/>
    </row>
    <row r="11" spans="1:7" s="100" customFormat="1" ht="16.350000000000001" customHeight="1">
      <c r="A11" s="102" t="s">
        <v>232</v>
      </c>
      <c r="B11" s="170">
        <f>SUM(B12:B21)</f>
        <v>2641</v>
      </c>
      <c r="C11" s="170">
        <f>SUM(C12:C21)</f>
        <v>2979</v>
      </c>
      <c r="D11" s="169">
        <f t="shared" si="0"/>
        <v>88.65</v>
      </c>
    </row>
    <row r="12" spans="1:7" ht="16.350000000000001" customHeight="1">
      <c r="A12" s="103" t="s">
        <v>251</v>
      </c>
      <c r="B12" s="151">
        <v>1253</v>
      </c>
      <c r="C12" s="151">
        <f>7439-6344</f>
        <v>1095</v>
      </c>
      <c r="D12" s="178">
        <f t="shared" si="0"/>
        <v>114.43</v>
      </c>
    </row>
    <row r="13" spans="1:7" ht="16.350000000000001" customHeight="1">
      <c r="A13" s="103" t="s">
        <v>252</v>
      </c>
      <c r="B13" s="151">
        <v>2</v>
      </c>
      <c r="C13" s="151">
        <f>509-502</f>
        <v>7</v>
      </c>
      <c r="D13" s="178">
        <f t="shared" si="0"/>
        <v>28.57</v>
      </c>
    </row>
    <row r="14" spans="1:7" ht="16.350000000000001" customHeight="1">
      <c r="A14" s="103" t="s">
        <v>253</v>
      </c>
      <c r="B14" s="151">
        <v>31</v>
      </c>
      <c r="C14" s="151">
        <f>1595-1565</f>
        <v>30</v>
      </c>
      <c r="D14" s="178">
        <f t="shared" si="0"/>
        <v>103.33</v>
      </c>
    </row>
    <row r="15" spans="1:7" ht="16.350000000000001" customHeight="1">
      <c r="A15" s="103" t="s">
        <v>254</v>
      </c>
      <c r="B15" s="151">
        <v>5</v>
      </c>
      <c r="C15" s="151">
        <f>855-654</f>
        <v>201</v>
      </c>
      <c r="D15" s="178">
        <f t="shared" si="0"/>
        <v>2.4900000000000002</v>
      </c>
    </row>
    <row r="16" spans="1:7" ht="16.350000000000001" customHeight="1">
      <c r="A16" s="103" t="s">
        <v>255</v>
      </c>
      <c r="B16" s="151">
        <v>163</v>
      </c>
      <c r="C16" s="151">
        <f>4196-4144</f>
        <v>52</v>
      </c>
      <c r="D16" s="178">
        <f t="shared" si="0"/>
        <v>313.45999999999998</v>
      </c>
    </row>
    <row r="17" spans="1:4" ht="16.350000000000001" customHeight="1">
      <c r="A17" s="103" t="s">
        <v>256</v>
      </c>
      <c r="B17" s="151">
        <v>78</v>
      </c>
      <c r="C17" s="151">
        <f>388-280</f>
        <v>108</v>
      </c>
      <c r="D17" s="178">
        <f t="shared" si="0"/>
        <v>72.22</v>
      </c>
    </row>
    <row r="18" spans="1:4" ht="16.350000000000001" customHeight="1">
      <c r="A18" s="103" t="s">
        <v>257</v>
      </c>
      <c r="B18" s="151">
        <v>2</v>
      </c>
      <c r="C18" s="151">
        <f>12-6</f>
        <v>6</v>
      </c>
      <c r="D18" s="178">
        <f t="shared" si="0"/>
        <v>33.33</v>
      </c>
    </row>
    <row r="19" spans="1:4" ht="16.350000000000001" customHeight="1">
      <c r="A19" s="103" t="s">
        <v>258</v>
      </c>
      <c r="B19" s="151">
        <v>102</v>
      </c>
      <c r="C19" s="151">
        <f>343-228</f>
        <v>115</v>
      </c>
      <c r="D19" s="178">
        <f t="shared" si="0"/>
        <v>88.7</v>
      </c>
    </row>
    <row r="20" spans="1:4" ht="16.350000000000001" customHeight="1">
      <c r="A20" s="103" t="s">
        <v>259</v>
      </c>
      <c r="B20" s="151">
        <v>123</v>
      </c>
      <c r="C20" s="151">
        <f>1526-1364</f>
        <v>162</v>
      </c>
      <c r="D20" s="178">
        <f t="shared" si="0"/>
        <v>75.930000000000007</v>
      </c>
    </row>
    <row r="21" spans="1:4" ht="16.350000000000001" customHeight="1">
      <c r="A21" s="103" t="s">
        <v>295</v>
      </c>
      <c r="B21" s="151">
        <v>882</v>
      </c>
      <c r="C21" s="151">
        <f>2780-1577</f>
        <v>1203</v>
      </c>
      <c r="D21" s="178">
        <f t="shared" si="0"/>
        <v>73.319999999999993</v>
      </c>
    </row>
    <row r="22" spans="1:4" s="100" customFormat="1" ht="16.350000000000001" customHeight="1">
      <c r="A22" s="102" t="s">
        <v>234</v>
      </c>
      <c r="B22" s="170">
        <f>SUM(B23:B29)</f>
        <v>58</v>
      </c>
      <c r="C22" s="170">
        <f>SUM(C23:C29)</f>
        <v>27</v>
      </c>
      <c r="D22" s="169">
        <f t="shared" si="0"/>
        <v>214.81</v>
      </c>
    </row>
    <row r="23" spans="1:4" ht="16.350000000000001" customHeight="1">
      <c r="A23" s="103" t="s">
        <v>260</v>
      </c>
      <c r="B23" s="151"/>
      <c r="C23" s="151"/>
      <c r="D23" s="178"/>
    </row>
    <row r="24" spans="1:4" ht="16.350000000000001" customHeight="1">
      <c r="A24" s="103" t="s">
        <v>261</v>
      </c>
      <c r="B24" s="151"/>
      <c r="C24" s="151"/>
      <c r="D24" s="178"/>
    </row>
    <row r="25" spans="1:4" ht="16.350000000000001" customHeight="1">
      <c r="A25" s="103" t="s">
        <v>262</v>
      </c>
      <c r="B25" s="151"/>
      <c r="C25" s="151"/>
      <c r="D25" s="178"/>
    </row>
    <row r="26" spans="1:4" ht="16.350000000000001" customHeight="1">
      <c r="A26" s="103" t="s">
        <v>263</v>
      </c>
      <c r="B26" s="151"/>
      <c r="C26" s="151"/>
      <c r="D26" s="178"/>
    </row>
    <row r="27" spans="1:4" ht="16.350000000000001" customHeight="1">
      <c r="A27" s="103" t="s">
        <v>264</v>
      </c>
      <c r="B27" s="151">
        <v>58</v>
      </c>
      <c r="C27" s="151">
        <f>496-469</f>
        <v>27</v>
      </c>
      <c r="D27" s="178">
        <f t="shared" si="0"/>
        <v>214.81</v>
      </c>
    </row>
    <row r="28" spans="1:4" ht="16.350000000000001" customHeight="1">
      <c r="A28" s="103" t="s">
        <v>265</v>
      </c>
      <c r="B28" s="151"/>
      <c r="C28" s="151"/>
      <c r="D28" s="178"/>
    </row>
    <row r="29" spans="1:4" ht="16.350000000000001" customHeight="1">
      <c r="A29" s="103" t="s">
        <v>223</v>
      </c>
      <c r="B29" s="151"/>
      <c r="C29" s="151"/>
      <c r="D29" s="178"/>
    </row>
    <row r="30" spans="1:4" s="100" customFormat="1" ht="16.350000000000001" customHeight="1">
      <c r="A30" s="102" t="s">
        <v>235</v>
      </c>
      <c r="B30" s="151"/>
      <c r="C30" s="170"/>
      <c r="D30" s="169"/>
    </row>
    <row r="31" spans="1:4" ht="16.350000000000001" customHeight="1">
      <c r="A31" s="103" t="s">
        <v>260</v>
      </c>
      <c r="B31" s="151"/>
      <c r="C31" s="151"/>
      <c r="D31" s="178"/>
    </row>
    <row r="32" spans="1:4" ht="16.350000000000001" customHeight="1">
      <c r="A32" s="103" t="s">
        <v>261</v>
      </c>
      <c r="B32" s="151"/>
      <c r="C32" s="151"/>
      <c r="D32" s="178"/>
    </row>
    <row r="33" spans="1:4" ht="16.350000000000001" customHeight="1">
      <c r="A33" s="103" t="s">
        <v>262</v>
      </c>
      <c r="B33" s="151"/>
      <c r="C33" s="151"/>
      <c r="D33" s="178"/>
    </row>
    <row r="34" spans="1:4" ht="16.350000000000001" customHeight="1">
      <c r="A34" s="103" t="s">
        <v>264</v>
      </c>
      <c r="B34" s="151"/>
      <c r="C34" s="151"/>
      <c r="D34" s="178"/>
    </row>
    <row r="35" spans="1:4" ht="16.350000000000001" customHeight="1">
      <c r="A35" s="103" t="s">
        <v>265</v>
      </c>
      <c r="B35" s="151"/>
      <c r="C35" s="151"/>
      <c r="D35" s="178"/>
    </row>
    <row r="36" spans="1:4" ht="16.350000000000001" customHeight="1">
      <c r="A36" s="103" t="s">
        <v>223</v>
      </c>
      <c r="B36" s="151"/>
      <c r="C36" s="151"/>
      <c r="D36" s="178"/>
    </row>
    <row r="37" spans="1:4" s="100" customFormat="1" ht="16.350000000000001" customHeight="1">
      <c r="A37" s="102" t="s">
        <v>236</v>
      </c>
      <c r="B37" s="170">
        <f>SUM(B38:B40)</f>
        <v>44842</v>
      </c>
      <c r="C37" s="170">
        <f>SUM(C38:C40)</f>
        <v>45222</v>
      </c>
      <c r="D37" s="169">
        <f t="shared" si="0"/>
        <v>99.16</v>
      </c>
    </row>
    <row r="38" spans="1:4" ht="16.350000000000001" customHeight="1">
      <c r="A38" s="103" t="s">
        <v>221</v>
      </c>
      <c r="B38" s="151">
        <v>42727</v>
      </c>
      <c r="C38" s="151">
        <f>44038-506</f>
        <v>43532</v>
      </c>
      <c r="D38" s="178">
        <f t="shared" si="0"/>
        <v>98.15</v>
      </c>
    </row>
    <row r="39" spans="1:4" ht="16.350000000000001" customHeight="1">
      <c r="A39" s="103" t="s">
        <v>222</v>
      </c>
      <c r="B39" s="151">
        <v>2115</v>
      </c>
      <c r="C39" s="151">
        <f>7042-5352</f>
        <v>1690</v>
      </c>
      <c r="D39" s="178">
        <f t="shared" si="0"/>
        <v>125.15</v>
      </c>
    </row>
    <row r="40" spans="1:4" ht="16.350000000000001" customHeight="1">
      <c r="A40" s="103" t="s">
        <v>266</v>
      </c>
      <c r="B40" s="151"/>
      <c r="C40" s="151"/>
      <c r="D40" s="178"/>
    </row>
    <row r="41" spans="1:4" s="100" customFormat="1" ht="16.350000000000001" customHeight="1">
      <c r="A41" s="102" t="s">
        <v>237</v>
      </c>
      <c r="B41" s="170">
        <f>SUM(B42:B43)</f>
        <v>5</v>
      </c>
      <c r="C41" s="170">
        <f>SUM(C42:C43)</f>
        <v>10</v>
      </c>
      <c r="D41" s="169">
        <f t="shared" si="0"/>
        <v>50</v>
      </c>
    </row>
    <row r="42" spans="1:4" ht="16.350000000000001" customHeight="1">
      <c r="A42" s="103" t="s">
        <v>267</v>
      </c>
      <c r="B42" s="151">
        <v>5</v>
      </c>
      <c r="C42" s="151">
        <f>1954-1945</f>
        <v>9</v>
      </c>
      <c r="D42" s="178">
        <f t="shared" si="0"/>
        <v>55.56</v>
      </c>
    </row>
    <row r="43" spans="1:4" ht="16.350000000000001" customHeight="1">
      <c r="A43" s="103" t="s">
        <v>268</v>
      </c>
      <c r="B43" s="151"/>
      <c r="C43" s="151">
        <f>224-223</f>
        <v>1</v>
      </c>
      <c r="D43" s="178">
        <f t="shared" si="0"/>
        <v>0</v>
      </c>
    </row>
    <row r="44" spans="1:4" s="100" customFormat="1" ht="16.350000000000001" customHeight="1">
      <c r="A44" s="102" t="s">
        <v>300</v>
      </c>
      <c r="B44" s="170">
        <f>SUM(B45:B47)</f>
        <v>189</v>
      </c>
      <c r="C44" s="170">
        <f>SUM(C45:C47)</f>
        <v>164</v>
      </c>
      <c r="D44" s="169">
        <f t="shared" si="0"/>
        <v>115.24</v>
      </c>
    </row>
    <row r="45" spans="1:4" ht="16.350000000000001" customHeight="1">
      <c r="A45" s="103" t="s">
        <v>269</v>
      </c>
      <c r="B45" s="151"/>
      <c r="C45" s="151"/>
      <c r="D45" s="178"/>
    </row>
    <row r="46" spans="1:4" ht="16.350000000000001" customHeight="1">
      <c r="A46" s="103" t="s">
        <v>270</v>
      </c>
      <c r="B46" s="151"/>
      <c r="C46" s="151"/>
      <c r="D46" s="178"/>
    </row>
    <row r="47" spans="1:4" ht="16.350000000000001" customHeight="1">
      <c r="A47" s="103" t="s">
        <v>271</v>
      </c>
      <c r="B47" s="151">
        <v>189</v>
      </c>
      <c r="C47" s="151">
        <f>3250-3086</f>
        <v>164</v>
      </c>
      <c r="D47" s="178">
        <f t="shared" si="0"/>
        <v>115.24</v>
      </c>
    </row>
    <row r="48" spans="1:4" s="100" customFormat="1" ht="16.350000000000001" customHeight="1">
      <c r="A48" s="102" t="s">
        <v>301</v>
      </c>
      <c r="B48" s="170"/>
      <c r="C48" s="170">
        <f>SUM(C49:C50)</f>
        <v>310</v>
      </c>
      <c r="D48" s="169">
        <f t="shared" si="0"/>
        <v>0</v>
      </c>
    </row>
    <row r="49" spans="1:4" ht="16.350000000000001" customHeight="1">
      <c r="A49" s="103" t="s">
        <v>272</v>
      </c>
      <c r="B49" s="151"/>
      <c r="C49" s="151"/>
      <c r="D49" s="178"/>
    </row>
    <row r="50" spans="1:4" ht="16.350000000000001" customHeight="1">
      <c r="A50" s="103" t="s">
        <v>273</v>
      </c>
      <c r="B50" s="151"/>
      <c r="C50" s="151">
        <f>333-23</f>
        <v>310</v>
      </c>
      <c r="D50" s="178">
        <f t="shared" si="0"/>
        <v>0</v>
      </c>
    </row>
    <row r="51" spans="1:4" s="100" customFormat="1" ht="16.350000000000001" customHeight="1">
      <c r="A51" s="102" t="s">
        <v>302</v>
      </c>
      <c r="B51" s="170">
        <f>SUM(B52:B56)</f>
        <v>1840</v>
      </c>
      <c r="C51" s="170">
        <f>SUM(C52:C56)</f>
        <v>2022</v>
      </c>
      <c r="D51" s="169">
        <f t="shared" si="0"/>
        <v>91</v>
      </c>
    </row>
    <row r="52" spans="1:4" ht="16.350000000000001" customHeight="1">
      <c r="A52" s="103" t="s">
        <v>274</v>
      </c>
      <c r="B52" s="151">
        <v>408</v>
      </c>
      <c r="C52" s="151">
        <f>5899-5499</f>
        <v>400</v>
      </c>
      <c r="D52" s="178">
        <f t="shared" si="0"/>
        <v>102</v>
      </c>
    </row>
    <row r="53" spans="1:4" ht="16.350000000000001" customHeight="1">
      <c r="A53" s="103" t="s">
        <v>275</v>
      </c>
      <c r="B53" s="151"/>
      <c r="C53" s="151"/>
      <c r="D53" s="178"/>
    </row>
    <row r="54" spans="1:4" ht="16.350000000000001" customHeight="1">
      <c r="A54" s="103" t="s">
        <v>276</v>
      </c>
      <c r="B54" s="151"/>
      <c r="C54" s="151"/>
      <c r="D54" s="178"/>
    </row>
    <row r="55" spans="1:4" ht="16.350000000000001" customHeight="1">
      <c r="A55" s="103" t="s">
        <v>277</v>
      </c>
      <c r="B55" s="151">
        <v>1002</v>
      </c>
      <c r="C55" s="151">
        <f>1357-146</f>
        <v>1211</v>
      </c>
      <c r="D55" s="178">
        <f t="shared" si="0"/>
        <v>82.74</v>
      </c>
    </row>
    <row r="56" spans="1:4" ht="16.350000000000001" customHeight="1">
      <c r="A56" s="103" t="s">
        <v>278</v>
      </c>
      <c r="B56" s="151">
        <v>430</v>
      </c>
      <c r="C56" s="151">
        <f>3751+15-3355</f>
        <v>411</v>
      </c>
      <c r="D56" s="178">
        <f t="shared" si="0"/>
        <v>104.62</v>
      </c>
    </row>
    <row r="57" spans="1:4" s="100" customFormat="1" ht="16.350000000000001" customHeight="1">
      <c r="A57" s="102" t="s">
        <v>241</v>
      </c>
      <c r="B57" s="151"/>
      <c r="C57" s="170"/>
      <c r="D57" s="178"/>
    </row>
    <row r="58" spans="1:4" ht="16.350000000000001" customHeight="1">
      <c r="A58" s="103" t="s">
        <v>279</v>
      </c>
      <c r="B58" s="151"/>
      <c r="C58" s="151"/>
      <c r="D58" s="178"/>
    </row>
    <row r="59" spans="1:4" ht="16.350000000000001" customHeight="1">
      <c r="A59" s="103" t="s">
        <v>280</v>
      </c>
      <c r="B59" s="151"/>
      <c r="C59" s="151"/>
      <c r="D59" s="178"/>
    </row>
    <row r="60" spans="1:4" s="100" customFormat="1" ht="16.350000000000001" customHeight="1">
      <c r="A60" s="102" t="s">
        <v>303</v>
      </c>
      <c r="B60" s="151"/>
      <c r="C60" s="170"/>
      <c r="D60" s="178"/>
    </row>
    <row r="61" spans="1:4" ht="16.350000000000001" customHeight="1">
      <c r="A61" s="103" t="s">
        <v>281</v>
      </c>
      <c r="B61" s="151"/>
      <c r="C61" s="151"/>
      <c r="D61" s="178"/>
    </row>
    <row r="62" spans="1:4" ht="16.350000000000001" customHeight="1">
      <c r="A62" s="103" t="s">
        <v>282</v>
      </c>
      <c r="B62" s="151"/>
      <c r="C62" s="151"/>
      <c r="D62" s="178"/>
    </row>
    <row r="63" spans="1:4" ht="16.350000000000001" customHeight="1">
      <c r="A63" s="103" t="s">
        <v>283</v>
      </c>
      <c r="B63" s="151"/>
      <c r="C63" s="151"/>
      <c r="D63" s="178"/>
    </row>
    <row r="64" spans="1:4" ht="16.350000000000001" customHeight="1">
      <c r="A64" s="103" t="s">
        <v>284</v>
      </c>
      <c r="B64" s="151"/>
      <c r="C64" s="151"/>
      <c r="D64" s="178"/>
    </row>
    <row r="65" spans="1:4" s="100" customFormat="1" ht="16.350000000000001" customHeight="1">
      <c r="A65" s="102" t="s">
        <v>243</v>
      </c>
      <c r="B65" s="151"/>
      <c r="C65" s="151"/>
      <c r="D65" s="178"/>
    </row>
    <row r="66" spans="1:4" ht="16.350000000000001" customHeight="1">
      <c r="A66" s="103" t="s">
        <v>285</v>
      </c>
      <c r="B66" s="151"/>
      <c r="C66" s="151"/>
      <c r="D66" s="178"/>
    </row>
    <row r="67" spans="1:4" ht="16.350000000000001" customHeight="1">
      <c r="A67" s="103" t="s">
        <v>286</v>
      </c>
      <c r="B67" s="151"/>
      <c r="C67" s="151"/>
      <c r="D67" s="178"/>
    </row>
    <row r="68" spans="1:4" s="100" customFormat="1" ht="16.350000000000001" customHeight="1">
      <c r="A68" s="102" t="s">
        <v>304</v>
      </c>
      <c r="B68" s="151"/>
      <c r="C68" s="170"/>
      <c r="D68" s="178"/>
    </row>
    <row r="69" spans="1:4" ht="16.350000000000001" customHeight="1">
      <c r="A69" s="103" t="s">
        <v>287</v>
      </c>
      <c r="B69" s="151"/>
      <c r="C69" s="151"/>
      <c r="D69" s="178"/>
    </row>
    <row r="70" spans="1:4" ht="16.350000000000001" customHeight="1">
      <c r="A70" s="103" t="s">
        <v>288</v>
      </c>
      <c r="B70" s="151"/>
      <c r="C70" s="151"/>
      <c r="D70" s="178"/>
    </row>
    <row r="71" spans="1:4" ht="16.350000000000001" customHeight="1">
      <c r="A71" s="103" t="s">
        <v>289</v>
      </c>
      <c r="B71" s="151"/>
      <c r="C71" s="151"/>
      <c r="D71" s="178"/>
    </row>
    <row r="72" spans="1:4" ht="16.350000000000001" customHeight="1">
      <c r="A72" s="103" t="s">
        <v>180</v>
      </c>
      <c r="B72" s="151"/>
      <c r="C72" s="151"/>
      <c r="D72" s="178"/>
    </row>
    <row r="73" spans="1:4" s="100" customFormat="1" ht="16.350000000000001" customHeight="1">
      <c r="A73" s="102" t="s">
        <v>305</v>
      </c>
      <c r="B73" s="151"/>
      <c r="C73" s="170"/>
      <c r="D73" s="178"/>
    </row>
    <row r="74" spans="1:4" ht="16.350000000000001" customHeight="1">
      <c r="A74" s="103" t="s">
        <v>290</v>
      </c>
      <c r="B74" s="151"/>
      <c r="C74" s="151"/>
      <c r="D74" s="178"/>
    </row>
    <row r="75" spans="1:4" ht="16.350000000000001" customHeight="1">
      <c r="A75" s="103" t="s">
        <v>291</v>
      </c>
      <c r="B75" s="151"/>
      <c r="C75" s="151"/>
      <c r="D75" s="178"/>
    </row>
    <row r="76" spans="1:4" s="100" customFormat="1" ht="16.350000000000001" customHeight="1">
      <c r="A76" s="102" t="s">
        <v>306</v>
      </c>
      <c r="B76" s="170">
        <f>SUM(B77:B80)</f>
        <v>4005</v>
      </c>
      <c r="C76" s="170">
        <f>SUM(C77:C80)</f>
        <v>131</v>
      </c>
      <c r="D76" s="169">
        <f t="shared" ref="D76:D80" si="1">ROUND(B76/C76*100,2)</f>
        <v>3057.25</v>
      </c>
    </row>
    <row r="77" spans="1:4" ht="16.350000000000001" customHeight="1">
      <c r="A77" s="103" t="s">
        <v>292</v>
      </c>
      <c r="B77" s="151"/>
      <c r="C77" s="151"/>
      <c r="D77" s="178"/>
    </row>
    <row r="78" spans="1:4" ht="16.350000000000001" customHeight="1">
      <c r="A78" s="103" t="s">
        <v>293</v>
      </c>
      <c r="B78" s="151"/>
      <c r="C78" s="151"/>
      <c r="D78" s="178"/>
    </row>
    <row r="79" spans="1:4" ht="16.350000000000001" customHeight="1">
      <c r="A79" s="103" t="s">
        <v>294</v>
      </c>
      <c r="B79" s="151"/>
      <c r="C79" s="151"/>
      <c r="D79" s="178"/>
    </row>
    <row r="80" spans="1:4" ht="17.45" customHeight="1">
      <c r="A80" s="103" t="s">
        <v>224</v>
      </c>
      <c r="B80" s="151">
        <v>4005</v>
      </c>
      <c r="C80" s="151">
        <f>11320+2372-13500-60-1</f>
        <v>131</v>
      </c>
      <c r="D80" s="178">
        <f t="shared" si="1"/>
        <v>3057.25</v>
      </c>
    </row>
    <row r="81" spans="1:4" ht="24" customHeight="1">
      <c r="A81" s="107"/>
      <c r="B81" s="105"/>
      <c r="C81" s="105"/>
      <c r="D81" s="105"/>
    </row>
  </sheetData>
  <autoFilter ref="A4:D80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4"/>
  <sheetViews>
    <sheetView workbookViewId="0">
      <selection activeCell="D2" sqref="D2"/>
    </sheetView>
  </sheetViews>
  <sheetFormatPr defaultRowHeight="14.25"/>
  <cols>
    <col min="1" max="1" width="63.625" customWidth="1"/>
    <col min="2" max="2" width="23.625" customWidth="1"/>
  </cols>
  <sheetData>
    <row r="1" spans="1:2">
      <c r="A1" s="13" t="s">
        <v>557</v>
      </c>
    </row>
    <row r="2" spans="1:2" ht="29.1" customHeight="1">
      <c r="A2" s="212" t="s">
        <v>699</v>
      </c>
      <c r="B2" s="212"/>
    </row>
    <row r="3" spans="1:2">
      <c r="A3" s="76"/>
      <c r="B3" s="36" t="s">
        <v>75</v>
      </c>
    </row>
    <row r="4" spans="1:2" ht="19.7" customHeight="1">
      <c r="A4" s="82" t="s">
        <v>70</v>
      </c>
      <c r="B4" s="54" t="s">
        <v>358</v>
      </c>
    </row>
    <row r="5" spans="1:2" ht="16.7" customHeight="1">
      <c r="A5" s="80" t="s">
        <v>193</v>
      </c>
      <c r="B5" s="75"/>
    </row>
    <row r="6" spans="1:2" ht="16.7" customHeight="1">
      <c r="A6" s="74" t="s">
        <v>361</v>
      </c>
      <c r="B6" s="75"/>
    </row>
    <row r="7" spans="1:2" ht="16.7" customHeight="1">
      <c r="A7" s="74" t="s">
        <v>362</v>
      </c>
      <c r="B7" s="75"/>
    </row>
    <row r="8" spans="1:2" ht="16.7" customHeight="1">
      <c r="A8" s="74" t="s">
        <v>363</v>
      </c>
      <c r="B8" s="75"/>
    </row>
    <row r="9" spans="1:2" ht="16.7" customHeight="1">
      <c r="A9" s="80" t="s">
        <v>194</v>
      </c>
      <c r="B9" s="80">
        <f>B10+B24</f>
        <v>11276</v>
      </c>
    </row>
    <row r="10" spans="1:2" ht="16.7" customHeight="1">
      <c r="A10" s="74" t="s">
        <v>364</v>
      </c>
      <c r="B10" s="75">
        <v>3180</v>
      </c>
    </row>
    <row r="11" spans="1:2" ht="16.7" customHeight="1">
      <c r="A11" s="74" t="s">
        <v>365</v>
      </c>
      <c r="B11" s="75"/>
    </row>
    <row r="12" spans="1:2" ht="16.7" customHeight="1">
      <c r="A12" s="74" t="s">
        <v>366</v>
      </c>
      <c r="B12" s="75"/>
    </row>
    <row r="13" spans="1:2" ht="16.7" customHeight="1">
      <c r="A13" s="74" t="s">
        <v>367</v>
      </c>
      <c r="B13" s="75"/>
    </row>
    <row r="14" spans="1:2" ht="16.7" customHeight="1">
      <c r="A14" s="74" t="s">
        <v>368</v>
      </c>
      <c r="B14" s="75"/>
    </row>
    <row r="15" spans="1:2" ht="16.7" customHeight="1">
      <c r="A15" s="74" t="s">
        <v>369</v>
      </c>
      <c r="B15" s="75"/>
    </row>
    <row r="16" spans="1:2" ht="16.7" customHeight="1">
      <c r="A16" s="74" t="s">
        <v>370</v>
      </c>
      <c r="B16" s="75"/>
    </row>
    <row r="17" spans="1:2" ht="16.7" customHeight="1">
      <c r="A17" s="74" t="s">
        <v>371</v>
      </c>
      <c r="B17" s="75"/>
    </row>
    <row r="18" spans="1:2" ht="16.7" customHeight="1">
      <c r="A18" s="74" t="s">
        <v>372</v>
      </c>
      <c r="B18" s="75"/>
    </row>
    <row r="19" spans="1:2" ht="16.7" customHeight="1">
      <c r="A19" s="125" t="s">
        <v>373</v>
      </c>
      <c r="B19" s="75"/>
    </row>
    <row r="20" spans="1:2" ht="16.7" customHeight="1">
      <c r="A20" s="74" t="s">
        <v>374</v>
      </c>
      <c r="B20" s="75"/>
    </row>
    <row r="21" spans="1:2" ht="16.7" customHeight="1">
      <c r="A21" s="74" t="s">
        <v>375</v>
      </c>
      <c r="B21" s="75"/>
    </row>
    <row r="22" spans="1:2" ht="16.7" customHeight="1">
      <c r="A22" s="74" t="s">
        <v>376</v>
      </c>
      <c r="B22" s="75"/>
    </row>
    <row r="23" spans="1:2" ht="16.7" customHeight="1">
      <c r="A23" s="74" t="s">
        <v>377</v>
      </c>
      <c r="B23" s="75"/>
    </row>
    <row r="24" spans="1:2" ht="16.7" customHeight="1">
      <c r="A24" s="74" t="s">
        <v>378</v>
      </c>
      <c r="B24" s="75">
        <v>8096</v>
      </c>
    </row>
    <row r="25" spans="1:2" ht="16.7" customHeight="1">
      <c r="A25" s="80" t="s">
        <v>195</v>
      </c>
      <c r="B25" s="75"/>
    </row>
    <row r="26" spans="1:2" ht="16.7" customHeight="1">
      <c r="A26" s="74" t="s">
        <v>214</v>
      </c>
      <c r="B26" s="75"/>
    </row>
    <row r="27" spans="1:2" ht="16.7" customHeight="1">
      <c r="A27" s="74" t="s">
        <v>393</v>
      </c>
      <c r="B27" s="75"/>
    </row>
    <row r="28" spans="1:2" ht="16.7" customHeight="1">
      <c r="A28" s="74" t="s">
        <v>196</v>
      </c>
      <c r="B28" s="75"/>
    </row>
    <row r="29" spans="1:2" ht="16.7" customHeight="1">
      <c r="A29" s="74" t="s">
        <v>219</v>
      </c>
      <c r="B29" s="75"/>
    </row>
    <row r="30" spans="1:2" ht="16.7" customHeight="1">
      <c r="A30" s="74" t="s">
        <v>197</v>
      </c>
      <c r="B30" s="75"/>
    </row>
    <row r="31" spans="1:2" ht="16.7" customHeight="1">
      <c r="A31" s="74" t="s">
        <v>219</v>
      </c>
      <c r="B31" s="75"/>
    </row>
    <row r="32" spans="1:2" ht="16.7" customHeight="1">
      <c r="A32" s="74" t="s">
        <v>215</v>
      </c>
      <c r="B32" s="75"/>
    </row>
    <row r="33" spans="1:2" ht="16.7" customHeight="1">
      <c r="A33" s="74" t="s">
        <v>219</v>
      </c>
      <c r="B33" s="75"/>
    </row>
    <row r="34" spans="1:2" ht="16.7" customHeight="1">
      <c r="A34" s="74" t="s">
        <v>198</v>
      </c>
      <c r="B34" s="75"/>
    </row>
    <row r="35" spans="1:2" ht="16.7" customHeight="1">
      <c r="A35" s="74" t="s">
        <v>219</v>
      </c>
      <c r="B35" s="75"/>
    </row>
    <row r="36" spans="1:2" ht="16.7" customHeight="1">
      <c r="A36" s="74" t="s">
        <v>199</v>
      </c>
      <c r="B36" s="75"/>
    </row>
    <row r="37" spans="1:2" ht="16.7" customHeight="1">
      <c r="A37" s="74" t="s">
        <v>219</v>
      </c>
      <c r="B37" s="75"/>
    </row>
    <row r="38" spans="1:2" ht="16.7" customHeight="1">
      <c r="A38" s="74" t="s">
        <v>200</v>
      </c>
      <c r="B38" s="75"/>
    </row>
    <row r="39" spans="1:2" ht="16.7" customHeight="1">
      <c r="A39" s="74" t="s">
        <v>219</v>
      </c>
      <c r="B39" s="75"/>
    </row>
    <row r="40" spans="1:2" ht="16.7" customHeight="1">
      <c r="A40" s="74" t="s">
        <v>201</v>
      </c>
      <c r="B40" s="75"/>
    </row>
    <row r="41" spans="1:2" ht="16.7" customHeight="1">
      <c r="A41" s="74" t="s">
        <v>219</v>
      </c>
      <c r="B41" s="75"/>
    </row>
    <row r="42" spans="1:2" ht="16.7" customHeight="1">
      <c r="A42" s="74" t="s">
        <v>202</v>
      </c>
      <c r="B42" s="75"/>
    </row>
    <row r="43" spans="1:2" ht="16.7" customHeight="1">
      <c r="A43" s="74" t="s">
        <v>219</v>
      </c>
      <c r="B43" s="75"/>
    </row>
    <row r="44" spans="1:2" ht="16.7" customHeight="1">
      <c r="A44" s="74" t="s">
        <v>203</v>
      </c>
      <c r="B44" s="75"/>
    </row>
    <row r="45" spans="1:2" ht="16.7" customHeight="1">
      <c r="A45" s="74" t="s">
        <v>219</v>
      </c>
      <c r="B45" s="75"/>
    </row>
    <row r="46" spans="1:2" ht="16.7" customHeight="1">
      <c r="A46" s="74" t="s">
        <v>204</v>
      </c>
      <c r="B46" s="75"/>
    </row>
    <row r="47" spans="1:2" ht="16.7" customHeight="1">
      <c r="A47" s="74" t="s">
        <v>218</v>
      </c>
      <c r="B47" s="75"/>
    </row>
    <row r="48" spans="1:2" ht="16.7" customHeight="1">
      <c r="A48" s="74" t="s">
        <v>205</v>
      </c>
      <c r="B48" s="75"/>
    </row>
    <row r="49" spans="1:2" ht="16.7" customHeight="1">
      <c r="A49" s="74" t="s">
        <v>218</v>
      </c>
      <c r="B49" s="75"/>
    </row>
    <row r="50" spans="1:2" ht="16.7" customHeight="1">
      <c r="A50" s="74" t="s">
        <v>206</v>
      </c>
      <c r="B50" s="75"/>
    </row>
    <row r="51" spans="1:2" ht="16.7" customHeight="1">
      <c r="A51" s="74" t="s">
        <v>218</v>
      </c>
      <c r="B51" s="75"/>
    </row>
    <row r="52" spans="1:2" ht="16.7" customHeight="1">
      <c r="A52" s="74" t="s">
        <v>207</v>
      </c>
      <c r="B52" s="75"/>
    </row>
    <row r="53" spans="1:2" ht="16.7" customHeight="1">
      <c r="A53" s="74" t="s">
        <v>218</v>
      </c>
      <c r="B53" s="75"/>
    </row>
    <row r="54" spans="1:2" ht="16.7" customHeight="1">
      <c r="A54" s="74" t="s">
        <v>208</v>
      </c>
      <c r="B54" s="75"/>
    </row>
    <row r="55" spans="1:2" ht="16.7" customHeight="1">
      <c r="A55" s="74" t="s">
        <v>218</v>
      </c>
      <c r="B55" s="75"/>
    </row>
    <row r="56" spans="1:2" ht="16.7" customHeight="1">
      <c r="A56" s="74" t="s">
        <v>209</v>
      </c>
      <c r="B56" s="75"/>
    </row>
    <row r="57" spans="1:2" ht="16.7" customHeight="1">
      <c r="A57" s="74" t="s">
        <v>218</v>
      </c>
      <c r="B57" s="75"/>
    </row>
    <row r="58" spans="1:2" ht="16.7" customHeight="1">
      <c r="A58" s="74" t="s">
        <v>210</v>
      </c>
      <c r="B58" s="75"/>
    </row>
    <row r="59" spans="1:2" ht="16.7" customHeight="1">
      <c r="A59" s="74" t="s">
        <v>218</v>
      </c>
      <c r="B59" s="75"/>
    </row>
    <row r="60" spans="1:2" ht="16.7" customHeight="1">
      <c r="A60" s="74" t="s">
        <v>211</v>
      </c>
      <c r="B60" s="75"/>
    </row>
    <row r="61" spans="1:2" ht="16.7" customHeight="1">
      <c r="A61" s="74" t="s">
        <v>320</v>
      </c>
      <c r="B61" s="75"/>
    </row>
    <row r="62" spans="1:2" ht="16.7" customHeight="1">
      <c r="A62" s="74" t="s">
        <v>212</v>
      </c>
      <c r="B62" s="75"/>
    </row>
    <row r="63" spans="1:2" ht="18.75" customHeight="1">
      <c r="A63" s="66" t="s">
        <v>321</v>
      </c>
      <c r="B63" s="66"/>
    </row>
    <row r="64" spans="1:2" ht="53.45" customHeight="1">
      <c r="A64" s="213"/>
      <c r="B64" s="213"/>
    </row>
  </sheetData>
  <mergeCells count="2">
    <mergeCell ref="A2:B2"/>
    <mergeCell ref="A64:B6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2"/>
  <sheetViews>
    <sheetView showZeros="0" workbookViewId="0">
      <selection activeCell="G2" sqref="G2"/>
    </sheetView>
  </sheetViews>
  <sheetFormatPr defaultColWidth="9" defaultRowHeight="14.25"/>
  <cols>
    <col min="1" max="1" width="20.625" style="96" customWidth="1"/>
    <col min="2" max="5" width="14.625" style="96" customWidth="1"/>
    <col min="6" max="16384" width="9" style="96"/>
  </cols>
  <sheetData>
    <row r="1" spans="1:16384">
      <c r="A1" s="13" t="s">
        <v>558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ht="54.75" customHeight="1">
      <c r="A2" s="212" t="s">
        <v>700</v>
      </c>
      <c r="B2" s="212"/>
      <c r="C2" s="212"/>
      <c r="D2" s="212"/>
      <c r="E2" s="212"/>
    </row>
    <row r="3" spans="1:16384" ht="21" customHeight="1">
      <c r="A3" s="130"/>
      <c r="B3" s="130"/>
      <c r="C3" s="130"/>
      <c r="D3" s="130"/>
      <c r="E3" s="134" t="s">
        <v>68</v>
      </c>
    </row>
    <row r="4" spans="1:16384" ht="24" customHeight="1">
      <c r="A4" s="131" t="s">
        <v>567</v>
      </c>
      <c r="B4" s="131" t="s">
        <v>230</v>
      </c>
      <c r="C4" s="131" t="s">
        <v>390</v>
      </c>
      <c r="D4" s="131" t="s">
        <v>391</v>
      </c>
      <c r="E4" s="131" t="s">
        <v>392</v>
      </c>
    </row>
    <row r="5" spans="1:16384" ht="24" customHeight="1">
      <c r="A5" s="147" t="s">
        <v>568</v>
      </c>
      <c r="B5" s="150">
        <f>C5+D5+E5</f>
        <v>1023</v>
      </c>
      <c r="C5" s="132"/>
      <c r="D5" s="132">
        <f>1065-42</f>
        <v>1023</v>
      </c>
      <c r="E5" s="132"/>
    </row>
    <row r="6" spans="1:16384" ht="24" customHeight="1">
      <c r="A6" s="147" t="s">
        <v>569</v>
      </c>
      <c r="B6" s="150">
        <f t="shared" ref="B6:B20" si="0">C6+D6+E6</f>
        <v>1003</v>
      </c>
      <c r="C6" s="132"/>
      <c r="D6" s="132">
        <v>1003</v>
      </c>
      <c r="E6" s="132"/>
    </row>
    <row r="7" spans="1:16384" ht="24" customHeight="1">
      <c r="A7" s="147" t="s">
        <v>570</v>
      </c>
      <c r="B7" s="150">
        <f t="shared" si="0"/>
        <v>685</v>
      </c>
      <c r="C7" s="132"/>
      <c r="D7" s="132">
        <v>685</v>
      </c>
      <c r="E7" s="132"/>
    </row>
    <row r="8" spans="1:16384" ht="24" customHeight="1">
      <c r="A8" s="147" t="s">
        <v>571</v>
      </c>
      <c r="B8" s="150">
        <f t="shared" si="0"/>
        <v>791</v>
      </c>
      <c r="C8" s="132"/>
      <c r="D8" s="132">
        <v>791</v>
      </c>
      <c r="E8" s="132"/>
    </row>
    <row r="9" spans="1:16384" ht="24" customHeight="1">
      <c r="A9" s="147" t="s">
        <v>572</v>
      </c>
      <c r="B9" s="150">
        <f t="shared" si="0"/>
        <v>758</v>
      </c>
      <c r="C9" s="132"/>
      <c r="D9" s="132">
        <v>758</v>
      </c>
      <c r="E9" s="132"/>
    </row>
    <row r="10" spans="1:16384" ht="24" customHeight="1">
      <c r="A10" s="147" t="s">
        <v>573</v>
      </c>
      <c r="B10" s="150">
        <f t="shared" si="0"/>
        <v>494</v>
      </c>
      <c r="C10" s="132"/>
      <c r="D10" s="132">
        <v>494</v>
      </c>
      <c r="E10" s="132"/>
    </row>
    <row r="11" spans="1:16384" ht="24" customHeight="1">
      <c r="A11" s="147" t="s">
        <v>574</v>
      </c>
      <c r="B11" s="150">
        <f t="shared" si="0"/>
        <v>584</v>
      </c>
      <c r="C11" s="132"/>
      <c r="D11" s="132">
        <v>584</v>
      </c>
      <c r="E11" s="132"/>
    </row>
    <row r="12" spans="1:16384" ht="24" customHeight="1">
      <c r="A12" s="147" t="s">
        <v>575</v>
      </c>
      <c r="B12" s="150">
        <f t="shared" si="0"/>
        <v>1047</v>
      </c>
      <c r="C12" s="132"/>
      <c r="D12" s="132">
        <v>1047</v>
      </c>
      <c r="E12" s="132"/>
    </row>
    <row r="13" spans="1:16384" ht="24" customHeight="1">
      <c r="A13" s="147" t="s">
        <v>576</v>
      </c>
      <c r="B13" s="150">
        <f t="shared" si="0"/>
        <v>544</v>
      </c>
      <c r="C13" s="132"/>
      <c r="D13" s="132">
        <v>544</v>
      </c>
      <c r="E13" s="132"/>
    </row>
    <row r="14" spans="1:16384" ht="24" customHeight="1">
      <c r="A14" s="147" t="s">
        <v>577</v>
      </c>
      <c r="B14" s="150">
        <f t="shared" si="0"/>
        <v>616</v>
      </c>
      <c r="C14" s="132"/>
      <c r="D14" s="132">
        <v>616</v>
      </c>
      <c r="E14" s="132"/>
    </row>
    <row r="15" spans="1:16384" ht="24" customHeight="1">
      <c r="A15" s="147" t="s">
        <v>578</v>
      </c>
      <c r="B15" s="150">
        <f t="shared" si="0"/>
        <v>624</v>
      </c>
      <c r="C15" s="132"/>
      <c r="D15" s="132">
        <v>624</v>
      </c>
      <c r="E15" s="132"/>
    </row>
    <row r="16" spans="1:16384" ht="24" customHeight="1">
      <c r="A16" s="147" t="s">
        <v>579</v>
      </c>
      <c r="B16" s="150">
        <f t="shared" si="0"/>
        <v>926</v>
      </c>
      <c r="C16" s="132"/>
      <c r="D16" s="132">
        <v>926</v>
      </c>
      <c r="E16" s="132"/>
    </row>
    <row r="17" spans="1:5" ht="24" customHeight="1">
      <c r="A17" s="147" t="s">
        <v>580</v>
      </c>
      <c r="B17" s="150">
        <f t="shared" si="0"/>
        <v>508</v>
      </c>
      <c r="C17" s="132"/>
      <c r="D17" s="132">
        <v>508</v>
      </c>
      <c r="E17" s="132"/>
    </row>
    <row r="18" spans="1:5" ht="24" customHeight="1">
      <c r="A18" s="147" t="s">
        <v>581</v>
      </c>
      <c r="B18" s="150">
        <f t="shared" si="0"/>
        <v>462</v>
      </c>
      <c r="C18" s="132"/>
      <c r="D18" s="132">
        <v>462</v>
      </c>
      <c r="E18" s="132"/>
    </row>
    <row r="19" spans="1:5" ht="24" customHeight="1">
      <c r="A19" s="147" t="s">
        <v>582</v>
      </c>
      <c r="B19" s="150">
        <f t="shared" si="0"/>
        <v>658</v>
      </c>
      <c r="C19" s="132"/>
      <c r="D19" s="132">
        <v>658</v>
      </c>
      <c r="E19" s="132"/>
    </row>
    <row r="20" spans="1:5" ht="24" customHeight="1">
      <c r="A20" s="147" t="s">
        <v>583</v>
      </c>
      <c r="B20" s="150">
        <f t="shared" si="0"/>
        <v>553</v>
      </c>
      <c r="C20" s="132"/>
      <c r="D20" s="132">
        <v>553</v>
      </c>
      <c r="E20" s="132"/>
    </row>
    <row r="21" spans="1:5" ht="24" customHeight="1">
      <c r="A21" s="131" t="s">
        <v>297</v>
      </c>
      <c r="B21" s="133">
        <f t="shared" ref="B21:C21" si="1">SUM(B5:B20)</f>
        <v>11276</v>
      </c>
      <c r="C21" s="133">
        <f t="shared" si="1"/>
        <v>0</v>
      </c>
      <c r="D21" s="133">
        <f>SUM(D5:D20)</f>
        <v>11276</v>
      </c>
      <c r="E21" s="133"/>
    </row>
    <row r="22" spans="1:5" ht="48.75" customHeight="1">
      <c r="A22" s="214"/>
      <c r="B22" s="214"/>
      <c r="C22" s="215"/>
      <c r="D22" s="215"/>
      <c r="E22" s="215"/>
    </row>
  </sheetData>
  <mergeCells count="2">
    <mergeCell ref="A2:E2"/>
    <mergeCell ref="A22:E22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F4" sqref="F4"/>
    </sheetView>
  </sheetViews>
  <sheetFormatPr defaultColWidth="8.625" defaultRowHeight="14.25"/>
  <cols>
    <col min="1" max="1" width="44.625" style="26" customWidth="1"/>
    <col min="2" max="4" width="14.625" style="26" customWidth="1"/>
    <col min="5" max="16384" width="8.625" style="26"/>
  </cols>
  <sheetData>
    <row r="1" spans="1:6" ht="22.35" customHeight="1">
      <c r="A1" s="28" t="s">
        <v>559</v>
      </c>
      <c r="B1" s="27"/>
      <c r="C1" s="27"/>
      <c r="D1" s="27"/>
    </row>
    <row r="2" spans="1:6" ht="20.25">
      <c r="A2" s="216" t="s">
        <v>701</v>
      </c>
      <c r="B2" s="216"/>
      <c r="C2" s="216"/>
      <c r="D2" s="216"/>
    </row>
    <row r="3" spans="1:6">
      <c r="A3" s="217" t="s">
        <v>68</v>
      </c>
      <c r="B3" s="217"/>
      <c r="C3" s="217"/>
      <c r="D3" s="217"/>
    </row>
    <row r="4" spans="1:6" ht="48" customHeight="1">
      <c r="A4" s="48" t="s">
        <v>70</v>
      </c>
      <c r="B4" s="78" t="s">
        <v>228</v>
      </c>
      <c r="C4" s="79" t="s">
        <v>585</v>
      </c>
      <c r="D4" s="106" t="s">
        <v>395</v>
      </c>
    </row>
    <row r="5" spans="1:6" ht="32.450000000000003" customHeight="1">
      <c r="A5" s="179" t="s">
        <v>71</v>
      </c>
      <c r="B5" s="180">
        <f>SUM(B6:B8)</f>
        <v>1012</v>
      </c>
      <c r="C5" s="180">
        <f>SUM(C6:C8)</f>
        <v>884</v>
      </c>
      <c r="D5" s="181">
        <f>ROUND(B5/C5*100,2)</f>
        <v>114.48</v>
      </c>
    </row>
    <row r="6" spans="1:6" ht="32.450000000000003" customHeight="1">
      <c r="A6" s="49" t="s">
        <v>72</v>
      </c>
      <c r="B6" s="188">
        <v>15</v>
      </c>
      <c r="C6" s="152">
        <v>15</v>
      </c>
      <c r="D6" s="153">
        <f t="shared" ref="D6:D10" si="0">ROUND(B6/C6*100,2)</f>
        <v>100</v>
      </c>
    </row>
    <row r="7" spans="1:6" ht="32.450000000000003" customHeight="1">
      <c r="A7" s="49" t="s">
        <v>73</v>
      </c>
      <c r="B7" s="188">
        <v>471</v>
      </c>
      <c r="C7" s="152">
        <f>503-30</f>
        <v>473</v>
      </c>
      <c r="D7" s="153">
        <f t="shared" si="0"/>
        <v>99.58</v>
      </c>
    </row>
    <row r="8" spans="1:6" ht="32.450000000000003" customHeight="1">
      <c r="A8" s="49" t="s">
        <v>226</v>
      </c>
      <c r="B8" s="152">
        <f>SUM(B9:B10)</f>
        <v>526</v>
      </c>
      <c r="C8" s="152">
        <f>SUM(C9:C10)</f>
        <v>396</v>
      </c>
      <c r="D8" s="153">
        <f t="shared" si="0"/>
        <v>132.83000000000001</v>
      </c>
    </row>
    <row r="9" spans="1:6" ht="32.450000000000003" customHeight="1">
      <c r="A9" s="50" t="s">
        <v>225</v>
      </c>
      <c r="B9" s="188">
        <v>269</v>
      </c>
      <c r="C9" s="51">
        <v>273</v>
      </c>
      <c r="D9" s="153">
        <f t="shared" si="0"/>
        <v>98.53</v>
      </c>
      <c r="F9" s="43"/>
    </row>
    <row r="10" spans="1:6" ht="32.450000000000003" customHeight="1">
      <c r="A10" s="50" t="s">
        <v>74</v>
      </c>
      <c r="B10" s="188">
        <v>257</v>
      </c>
      <c r="C10" s="51">
        <f>223-100</f>
        <v>123</v>
      </c>
      <c r="D10" s="153">
        <f t="shared" si="0"/>
        <v>208.94</v>
      </c>
    </row>
    <row r="12" spans="1:6" ht="15.6" customHeight="1">
      <c r="A12" s="108" t="s">
        <v>233</v>
      </c>
    </row>
    <row r="13" spans="1:6" ht="100.5" customHeight="1">
      <c r="A13" s="218" t="s">
        <v>389</v>
      </c>
      <c r="B13" s="218"/>
      <c r="C13" s="218"/>
      <c r="D13" s="218"/>
    </row>
    <row r="14" spans="1:6" ht="81.599999999999994" customHeight="1">
      <c r="A14" s="219" t="s">
        <v>774</v>
      </c>
      <c r="B14" s="219"/>
      <c r="C14" s="219"/>
      <c r="D14" s="219"/>
    </row>
    <row r="15" spans="1:6">
      <c r="A15" s="89"/>
      <c r="B15" s="89"/>
      <c r="C15" s="89"/>
      <c r="D15" s="89"/>
    </row>
    <row r="16" spans="1:6">
      <c r="A16" s="90"/>
      <c r="B16" s="90"/>
      <c r="C16" s="90"/>
      <c r="D16" s="90"/>
    </row>
    <row r="17" spans="1:4">
      <c r="A17" s="90"/>
      <c r="B17" s="90"/>
      <c r="C17" s="90"/>
      <c r="D17" s="90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</cols>
  <sheetData>
    <row r="1" spans="1:6" ht="22.15" customHeight="1">
      <c r="A1" s="13" t="s">
        <v>560</v>
      </c>
    </row>
    <row r="2" spans="1:6" ht="27" customHeight="1">
      <c r="A2" s="220" t="s">
        <v>702</v>
      </c>
      <c r="B2" s="220"/>
      <c r="C2" s="220"/>
      <c r="D2" s="220"/>
    </row>
    <row r="3" spans="1:6">
      <c r="A3" s="34"/>
      <c r="B3" s="35"/>
      <c r="C3" s="35"/>
      <c r="D3" s="36" t="s">
        <v>75</v>
      </c>
    </row>
    <row r="4" spans="1:6" ht="46.15" customHeight="1">
      <c r="A4" s="54" t="s">
        <v>120</v>
      </c>
      <c r="B4" s="78" t="s">
        <v>29</v>
      </c>
      <c r="C4" s="106" t="s">
        <v>394</v>
      </c>
      <c r="D4" s="106" t="s">
        <v>395</v>
      </c>
    </row>
    <row r="5" spans="1:6" ht="18.75" customHeight="1">
      <c r="A5" s="109" t="s">
        <v>322</v>
      </c>
      <c r="B5" s="92">
        <v>74625</v>
      </c>
      <c r="C5" s="160">
        <v>56775</v>
      </c>
      <c r="D5" s="182">
        <f>ROUND(B5/C5*100,2)</f>
        <v>131.44</v>
      </c>
    </row>
    <row r="6" spans="1:6" ht="18.75" customHeight="1">
      <c r="A6" s="56" t="s">
        <v>328</v>
      </c>
      <c r="B6" s="71">
        <v>74625</v>
      </c>
      <c r="C6" s="143">
        <v>56775</v>
      </c>
      <c r="D6" s="148">
        <f t="shared" ref="D6:D28" si="0">ROUND(B6/C6*100,2)</f>
        <v>131.44</v>
      </c>
    </row>
    <row r="7" spans="1:6" ht="17.45" customHeight="1">
      <c r="A7" s="93" t="s">
        <v>329</v>
      </c>
      <c r="B7" s="71"/>
      <c r="C7" s="52"/>
      <c r="D7" s="148"/>
    </row>
    <row r="8" spans="1:6" ht="17.45" customHeight="1">
      <c r="A8" s="93" t="s">
        <v>330</v>
      </c>
      <c r="B8" s="71"/>
      <c r="C8" s="52"/>
      <c r="D8" s="148"/>
    </row>
    <row r="9" spans="1:6" ht="17.45" customHeight="1">
      <c r="A9" s="93" t="s">
        <v>331</v>
      </c>
      <c r="B9" s="71"/>
      <c r="C9" s="52"/>
      <c r="D9" s="148"/>
      <c r="F9" s="41"/>
    </row>
    <row r="10" spans="1:6" ht="17.45" customHeight="1">
      <c r="A10" s="93" t="s">
        <v>332</v>
      </c>
      <c r="B10" s="71">
        <v>25</v>
      </c>
      <c r="C10" s="53">
        <v>25</v>
      </c>
      <c r="D10" s="148">
        <f t="shared" si="0"/>
        <v>100</v>
      </c>
    </row>
    <row r="11" spans="1:6" ht="17.45" customHeight="1">
      <c r="A11" s="93" t="s">
        <v>333</v>
      </c>
      <c r="B11" s="71">
        <v>73000</v>
      </c>
      <c r="C11" s="53">
        <v>55000</v>
      </c>
      <c r="D11" s="148">
        <f t="shared" si="0"/>
        <v>132.72999999999999</v>
      </c>
    </row>
    <row r="12" spans="1:6" ht="17.45" customHeight="1">
      <c r="A12" s="93" t="s">
        <v>334</v>
      </c>
      <c r="B12" s="71"/>
      <c r="C12" s="53"/>
      <c r="D12" s="148"/>
    </row>
    <row r="13" spans="1:6" ht="17.45" customHeight="1">
      <c r="A13" s="93" t="s">
        <v>335</v>
      </c>
      <c r="B13" s="71">
        <v>300</v>
      </c>
      <c r="C13" s="53">
        <v>450</v>
      </c>
      <c r="D13" s="148">
        <f t="shared" si="0"/>
        <v>66.67</v>
      </c>
    </row>
    <row r="14" spans="1:6" ht="17.45" customHeight="1">
      <c r="A14" s="93" t="s">
        <v>336</v>
      </c>
      <c r="B14" s="71">
        <v>500</v>
      </c>
      <c r="C14" s="53">
        <v>500</v>
      </c>
      <c r="D14" s="148">
        <f t="shared" si="0"/>
        <v>100</v>
      </c>
    </row>
    <row r="15" spans="1:6" ht="17.45" customHeight="1">
      <c r="A15" s="93" t="s">
        <v>337</v>
      </c>
      <c r="B15" s="71"/>
      <c r="C15" s="53"/>
      <c r="D15" s="148"/>
    </row>
    <row r="16" spans="1:6" ht="17.45" customHeight="1">
      <c r="A16" s="93" t="s">
        <v>338</v>
      </c>
      <c r="B16" s="71"/>
      <c r="C16" s="53"/>
      <c r="D16" s="148"/>
    </row>
    <row r="17" spans="1:4" ht="17.45" customHeight="1">
      <c r="A17" s="93" t="s">
        <v>339</v>
      </c>
      <c r="B17" s="71">
        <v>800</v>
      </c>
      <c r="C17" s="53">
        <v>800</v>
      </c>
      <c r="D17" s="148">
        <f t="shared" si="0"/>
        <v>100</v>
      </c>
    </row>
    <row r="18" spans="1:4" ht="17.45" customHeight="1">
      <c r="A18" s="93" t="s">
        <v>340</v>
      </c>
      <c r="B18" s="71"/>
      <c r="C18" s="53"/>
      <c r="D18" s="148"/>
    </row>
    <row r="19" spans="1:4" ht="17.45" customHeight="1">
      <c r="A19" s="93" t="s">
        <v>341</v>
      </c>
      <c r="B19" s="71"/>
      <c r="C19" s="53"/>
      <c r="D19" s="148"/>
    </row>
    <row r="20" spans="1:4" ht="17.45" customHeight="1">
      <c r="A20" s="54" t="s">
        <v>379</v>
      </c>
      <c r="B20" s="92">
        <v>74625</v>
      </c>
      <c r="C20" s="55">
        <v>56775</v>
      </c>
      <c r="D20" s="182">
        <f t="shared" si="0"/>
        <v>131.44</v>
      </c>
    </row>
    <row r="21" spans="1:4" ht="17.45" customHeight="1">
      <c r="A21" s="55" t="s">
        <v>76</v>
      </c>
      <c r="B21" s="71"/>
      <c r="C21" s="53"/>
      <c r="D21" s="148"/>
    </row>
    <row r="22" spans="1:4" ht="17.45" customHeight="1">
      <c r="A22" s="55" t="s">
        <v>77</v>
      </c>
      <c r="B22" s="71"/>
      <c r="C22" s="55">
        <v>434</v>
      </c>
      <c r="D22" s="182">
        <f t="shared" si="0"/>
        <v>0</v>
      </c>
    </row>
    <row r="23" spans="1:4" ht="17.45" customHeight="1">
      <c r="A23" s="56" t="s">
        <v>323</v>
      </c>
      <c r="B23" s="71"/>
      <c r="C23" s="53"/>
      <c r="D23" s="148"/>
    </row>
    <row r="24" spans="1:4" ht="17.45" customHeight="1">
      <c r="A24" s="56" t="s">
        <v>324</v>
      </c>
      <c r="B24" s="71"/>
      <c r="C24" s="53"/>
      <c r="D24" s="148"/>
    </row>
    <row r="25" spans="1:4" ht="17.45" customHeight="1">
      <c r="A25" s="56" t="s">
        <v>325</v>
      </c>
      <c r="B25" s="71"/>
      <c r="C25" s="53">
        <v>434</v>
      </c>
      <c r="D25" s="148">
        <f t="shared" si="0"/>
        <v>0</v>
      </c>
    </row>
    <row r="26" spans="1:4" ht="17.45" customHeight="1">
      <c r="A26" s="53" t="s">
        <v>326</v>
      </c>
      <c r="B26" s="71"/>
      <c r="C26" s="53"/>
      <c r="D26" s="148"/>
    </row>
    <row r="27" spans="1:4" ht="17.45" customHeight="1">
      <c r="A27" s="53" t="s">
        <v>327</v>
      </c>
      <c r="B27" s="71"/>
      <c r="C27" s="53"/>
      <c r="D27" s="148"/>
    </row>
    <row r="28" spans="1:4" ht="17.45" customHeight="1">
      <c r="A28" s="54" t="s">
        <v>3</v>
      </c>
      <c r="B28" s="55">
        <f>B22+B20</f>
        <v>74625</v>
      </c>
      <c r="C28" s="55">
        <f>C22+C20</f>
        <v>57209</v>
      </c>
      <c r="D28" s="182">
        <f t="shared" si="0"/>
        <v>130.44</v>
      </c>
    </row>
  </sheetData>
  <autoFilter ref="A4:D28"/>
  <mergeCells count="1">
    <mergeCell ref="A2:D2"/>
  </mergeCells>
  <phoneticPr fontId="95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</cols>
  <sheetData>
    <row r="1" spans="1:4" ht="19.149999999999999" customHeight="1">
      <c r="A1" s="13" t="s">
        <v>561</v>
      </c>
    </row>
    <row r="2" spans="1:4" ht="23.45" customHeight="1">
      <c r="A2" s="220" t="s">
        <v>703</v>
      </c>
      <c r="B2" s="220"/>
      <c r="C2" s="220"/>
      <c r="D2" s="220"/>
    </row>
    <row r="3" spans="1:4" ht="17.45" customHeight="1">
      <c r="A3" s="32"/>
      <c r="B3" s="35"/>
      <c r="C3" s="35"/>
      <c r="D3" s="72" t="s">
        <v>75</v>
      </c>
    </row>
    <row r="4" spans="1:4" ht="40.5">
      <c r="A4" s="54" t="s">
        <v>120</v>
      </c>
      <c r="B4" s="87" t="s">
        <v>178</v>
      </c>
      <c r="C4" s="106" t="s">
        <v>394</v>
      </c>
      <c r="D4" s="106" t="s">
        <v>395</v>
      </c>
    </row>
    <row r="5" spans="1:4" ht="18.95" customHeight="1">
      <c r="A5" s="53" t="s">
        <v>678</v>
      </c>
      <c r="B5" s="53"/>
      <c r="C5" s="53"/>
      <c r="D5" s="53"/>
    </row>
    <row r="6" spans="1:4" ht="18.95" customHeight="1">
      <c r="A6" s="14" t="s">
        <v>69</v>
      </c>
      <c r="B6" s="53"/>
      <c r="C6" s="53"/>
      <c r="D6" s="53"/>
    </row>
    <row r="7" spans="1:4" ht="18.95" customHeight="1">
      <c r="A7" s="53" t="s">
        <v>79</v>
      </c>
      <c r="B7" s="53"/>
      <c r="C7" s="53"/>
      <c r="D7" s="53"/>
    </row>
    <row r="8" spans="1:4" ht="18.95" customHeight="1">
      <c r="A8" s="14" t="s">
        <v>69</v>
      </c>
      <c r="B8" s="53"/>
      <c r="C8" s="53"/>
      <c r="D8" s="53"/>
    </row>
    <row r="9" spans="1:4" ht="18.95" customHeight="1">
      <c r="A9" s="53" t="s">
        <v>80</v>
      </c>
      <c r="B9" s="53"/>
      <c r="C9" s="53"/>
      <c r="D9" s="53"/>
    </row>
    <row r="10" spans="1:4" ht="18.95" customHeight="1">
      <c r="A10" s="14" t="s">
        <v>69</v>
      </c>
      <c r="B10" s="53"/>
      <c r="C10" s="53"/>
      <c r="D10" s="53"/>
    </row>
    <row r="11" spans="1:4" ht="18.95" customHeight="1">
      <c r="A11" s="53" t="s">
        <v>81</v>
      </c>
      <c r="B11" s="55">
        <f>SUM(B12:B22)</f>
        <v>56091</v>
      </c>
      <c r="C11" s="55">
        <f>SUM(C12:C22)</f>
        <v>40237</v>
      </c>
      <c r="D11" s="55">
        <f>ROUND(B11/C11*100,2)</f>
        <v>139.4</v>
      </c>
    </row>
    <row r="12" spans="1:4" ht="18.95" customHeight="1">
      <c r="A12" s="53" t="s">
        <v>758</v>
      </c>
      <c r="B12" s="190">
        <v>12959</v>
      </c>
      <c r="C12" s="55"/>
      <c r="D12" s="55"/>
    </row>
    <row r="13" spans="1:4" ht="18.95" customHeight="1">
      <c r="A13" s="53" t="s">
        <v>759</v>
      </c>
      <c r="B13" s="190">
        <v>9085</v>
      </c>
      <c r="C13" s="55"/>
      <c r="D13" s="55"/>
    </row>
    <row r="14" spans="1:4" ht="18.95" customHeight="1">
      <c r="A14" s="53" t="s">
        <v>760</v>
      </c>
      <c r="B14" s="190">
        <v>5454</v>
      </c>
      <c r="C14" s="55"/>
      <c r="D14" s="55"/>
    </row>
    <row r="15" spans="1:4" ht="18.95" customHeight="1">
      <c r="A15" s="53" t="s">
        <v>761</v>
      </c>
      <c r="B15" s="190">
        <v>240</v>
      </c>
      <c r="C15" s="55"/>
      <c r="D15" s="55"/>
    </row>
    <row r="16" spans="1:4" ht="18.95" customHeight="1">
      <c r="A16" s="53" t="s">
        <v>762</v>
      </c>
      <c r="B16" s="190">
        <v>480</v>
      </c>
      <c r="C16" s="55"/>
      <c r="D16" s="55"/>
    </row>
    <row r="17" spans="1:4" ht="18.75" customHeight="1">
      <c r="A17" s="149" t="s">
        <v>763</v>
      </c>
      <c r="B17" s="190">
        <v>26548</v>
      </c>
      <c r="C17" s="53">
        <v>39437</v>
      </c>
      <c r="D17" s="53">
        <f t="shared" ref="D17:D45" si="0">ROUND(B17/C17*100,2)</f>
        <v>67.319999999999993</v>
      </c>
    </row>
    <row r="18" spans="1:4" ht="18.95" customHeight="1">
      <c r="A18" s="149" t="s">
        <v>682</v>
      </c>
      <c r="B18" s="190">
        <v>25</v>
      </c>
      <c r="C18" s="53"/>
      <c r="D18" s="53"/>
    </row>
    <row r="19" spans="1:4" ht="18.95" customHeight="1">
      <c r="A19" s="149" t="s">
        <v>764</v>
      </c>
      <c r="B19" s="190">
        <v>330</v>
      </c>
      <c r="C19" s="53"/>
      <c r="D19" s="53"/>
    </row>
    <row r="20" spans="1:4" ht="18.95" customHeight="1">
      <c r="A20" s="149" t="s">
        <v>683</v>
      </c>
      <c r="B20" s="190">
        <v>170</v>
      </c>
      <c r="C20" s="53"/>
      <c r="D20" s="53"/>
    </row>
    <row r="21" spans="1:4" ht="18.95" customHeight="1">
      <c r="A21" s="149" t="s">
        <v>765</v>
      </c>
      <c r="B21" s="190">
        <v>770</v>
      </c>
      <c r="C21" s="53">
        <v>770</v>
      </c>
      <c r="D21" s="53">
        <f t="shared" si="0"/>
        <v>100</v>
      </c>
    </row>
    <row r="22" spans="1:4" ht="18.95" customHeight="1">
      <c r="A22" s="149" t="s">
        <v>766</v>
      </c>
      <c r="B22" s="190">
        <v>30</v>
      </c>
      <c r="C22" s="53">
        <v>30</v>
      </c>
      <c r="D22" s="53">
        <f t="shared" si="0"/>
        <v>100</v>
      </c>
    </row>
    <row r="23" spans="1:4" ht="18.95" customHeight="1">
      <c r="A23" s="53" t="s">
        <v>82</v>
      </c>
      <c r="B23" s="190"/>
      <c r="C23" s="53"/>
      <c r="D23" s="53"/>
    </row>
    <row r="24" spans="1:4" ht="18.95" customHeight="1">
      <c r="A24" s="14" t="s">
        <v>69</v>
      </c>
      <c r="B24" s="190"/>
      <c r="C24" s="53"/>
      <c r="D24" s="53"/>
    </row>
    <row r="25" spans="1:4" ht="18.95" customHeight="1">
      <c r="A25" s="53" t="s">
        <v>83</v>
      </c>
      <c r="B25" s="190"/>
      <c r="C25" s="53"/>
      <c r="D25" s="53"/>
    </row>
    <row r="26" spans="1:4" ht="18.95" customHeight="1">
      <c r="A26" s="14" t="s">
        <v>69</v>
      </c>
      <c r="B26" s="190"/>
      <c r="C26" s="53"/>
      <c r="D26" s="53"/>
    </row>
    <row r="27" spans="1:4" ht="18.95" customHeight="1">
      <c r="A27" s="53" t="s">
        <v>84</v>
      </c>
      <c r="B27" s="190"/>
      <c r="C27" s="53"/>
      <c r="D27" s="53"/>
    </row>
    <row r="28" spans="1:4" ht="18.95" customHeight="1">
      <c r="A28" s="14" t="s">
        <v>69</v>
      </c>
      <c r="B28" s="190"/>
      <c r="C28" s="53"/>
      <c r="D28" s="53"/>
    </row>
    <row r="29" spans="1:4" ht="18.95" customHeight="1">
      <c r="A29" s="53" t="s">
        <v>679</v>
      </c>
      <c r="B29" s="55">
        <f>SUM(B30:B32)</f>
        <v>300</v>
      </c>
      <c r="C29" s="55">
        <f>SUM(C30:C32)</f>
        <v>450</v>
      </c>
      <c r="D29" s="55">
        <f t="shared" si="0"/>
        <v>66.67</v>
      </c>
    </row>
    <row r="30" spans="1:4" ht="18.95" customHeight="1">
      <c r="A30" s="53" t="s">
        <v>767</v>
      </c>
      <c r="B30" s="190">
        <v>50</v>
      </c>
      <c r="C30" s="55"/>
      <c r="D30" s="55"/>
    </row>
    <row r="31" spans="1:4" ht="18.95" customHeight="1">
      <c r="A31" s="53" t="s">
        <v>768</v>
      </c>
      <c r="B31" s="190">
        <v>250</v>
      </c>
      <c r="C31" s="55"/>
      <c r="D31" s="55"/>
    </row>
    <row r="32" spans="1:4" ht="18.95" customHeight="1">
      <c r="A32" s="149" t="s">
        <v>769</v>
      </c>
      <c r="B32" s="190"/>
      <c r="C32" s="53">
        <v>450</v>
      </c>
      <c r="D32" s="53">
        <f t="shared" si="0"/>
        <v>0</v>
      </c>
    </row>
    <row r="33" spans="1:4" ht="18.95" customHeight="1">
      <c r="A33" s="53" t="s">
        <v>680</v>
      </c>
      <c r="B33" s="189">
        <v>6172</v>
      </c>
      <c r="C33" s="55">
        <f>C34</f>
        <v>4486</v>
      </c>
      <c r="D33" s="55">
        <f t="shared" si="0"/>
        <v>137.58000000000001</v>
      </c>
    </row>
    <row r="34" spans="1:4" ht="18.95" customHeight="1">
      <c r="A34" s="149" t="s">
        <v>684</v>
      </c>
      <c r="B34" s="190">
        <v>6172</v>
      </c>
      <c r="C34" s="53">
        <v>4486</v>
      </c>
      <c r="D34" s="53">
        <f t="shared" si="0"/>
        <v>137.58000000000001</v>
      </c>
    </row>
    <row r="35" spans="1:4" ht="18.95" customHeight="1">
      <c r="A35" s="53" t="s">
        <v>681</v>
      </c>
      <c r="B35" s="189">
        <v>62</v>
      </c>
      <c r="C35" s="55">
        <f>C36</f>
        <v>36</v>
      </c>
      <c r="D35" s="55">
        <f t="shared" si="0"/>
        <v>172.22</v>
      </c>
    </row>
    <row r="36" spans="1:4" ht="18.95" customHeight="1">
      <c r="A36" s="14" t="s">
        <v>685</v>
      </c>
      <c r="B36" s="190">
        <v>62</v>
      </c>
      <c r="C36" s="53">
        <v>36</v>
      </c>
      <c r="D36" s="53">
        <f t="shared" si="0"/>
        <v>172.22</v>
      </c>
    </row>
    <row r="37" spans="1:4" ht="18.95" customHeight="1">
      <c r="A37" s="54" t="s">
        <v>380</v>
      </c>
      <c r="B37" s="55">
        <f>B11+B29+B33+B35</f>
        <v>62625</v>
      </c>
      <c r="C37" s="55">
        <f>C11+C29+C33+C35</f>
        <v>45209</v>
      </c>
      <c r="D37" s="55">
        <f t="shared" si="0"/>
        <v>138.52000000000001</v>
      </c>
    </row>
    <row r="38" spans="1:4" ht="18.95" customHeight="1">
      <c r="A38" s="55" t="s">
        <v>54</v>
      </c>
      <c r="B38" s="190"/>
      <c r="C38" s="53"/>
      <c r="D38" s="53"/>
    </row>
    <row r="39" spans="1:4" ht="18.95" customHeight="1">
      <c r="A39" s="55" t="s">
        <v>5</v>
      </c>
      <c r="B39" s="189">
        <v>12000</v>
      </c>
      <c r="C39" s="55">
        <v>12000</v>
      </c>
      <c r="D39" s="55">
        <f t="shared" si="0"/>
        <v>100</v>
      </c>
    </row>
    <row r="40" spans="1:4" ht="18.95" customHeight="1">
      <c r="A40" s="69" t="s">
        <v>183</v>
      </c>
      <c r="B40" s="190"/>
      <c r="C40" s="53"/>
      <c r="D40" s="53"/>
    </row>
    <row r="41" spans="1:4" ht="18.95" customHeight="1">
      <c r="A41" s="69" t="s">
        <v>184</v>
      </c>
      <c r="B41" s="190"/>
      <c r="C41" s="53"/>
      <c r="D41" s="53"/>
    </row>
    <row r="42" spans="1:4" ht="18.95" customHeight="1">
      <c r="A42" s="69" t="s">
        <v>180</v>
      </c>
      <c r="B42" s="190">
        <v>12000</v>
      </c>
      <c r="C42" s="53">
        <v>12000</v>
      </c>
      <c r="D42" s="53">
        <f t="shared" si="0"/>
        <v>100</v>
      </c>
    </row>
    <row r="43" spans="1:4" ht="18.95" customHeight="1">
      <c r="A43" s="69" t="s">
        <v>179</v>
      </c>
      <c r="B43" s="71"/>
      <c r="C43" s="53"/>
      <c r="D43" s="53"/>
    </row>
    <row r="44" spans="1:4" ht="18.95" customHeight="1">
      <c r="A44" s="69" t="s">
        <v>181</v>
      </c>
      <c r="B44" s="71"/>
      <c r="C44" s="71"/>
      <c r="D44" s="71"/>
    </row>
    <row r="45" spans="1:4" ht="18.95" customHeight="1">
      <c r="A45" s="54" t="s">
        <v>4</v>
      </c>
      <c r="B45" s="92">
        <f>B37+B39</f>
        <v>74625</v>
      </c>
      <c r="C45" s="92">
        <f>C37+C39</f>
        <v>57209</v>
      </c>
      <c r="D45" s="92">
        <f t="shared" si="0"/>
        <v>130.44</v>
      </c>
    </row>
  </sheetData>
  <autoFilter ref="A4:D45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4" sqref="L4"/>
    </sheetView>
  </sheetViews>
  <sheetFormatPr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13" t="s">
        <v>562</v>
      </c>
    </row>
    <row r="2" spans="1:10" ht="20.25">
      <c r="A2" s="220" t="s">
        <v>704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>
      <c r="A3" s="33"/>
      <c r="B3" s="33"/>
      <c r="C3" s="33"/>
      <c r="D3" s="33"/>
      <c r="E3" s="33"/>
      <c r="F3" s="33"/>
      <c r="G3" s="33"/>
      <c r="H3" s="33"/>
      <c r="J3" s="104" t="s">
        <v>75</v>
      </c>
    </row>
    <row r="4" spans="1:10" ht="23.45" customHeight="1">
      <c r="A4" s="87" t="s">
        <v>70</v>
      </c>
      <c r="B4" s="54" t="s">
        <v>89</v>
      </c>
      <c r="C4" s="54" t="s">
        <v>220</v>
      </c>
      <c r="D4" s="54" t="s">
        <v>191</v>
      </c>
      <c r="E4" s="54" t="s">
        <v>191</v>
      </c>
      <c r="F4" s="54" t="s">
        <v>191</v>
      </c>
      <c r="G4" s="54" t="s">
        <v>227</v>
      </c>
      <c r="H4" s="54" t="s">
        <v>227</v>
      </c>
      <c r="I4" s="54" t="s">
        <v>227</v>
      </c>
      <c r="J4" s="88" t="s">
        <v>213</v>
      </c>
    </row>
    <row r="5" spans="1:10" ht="25.35" customHeight="1">
      <c r="A5" s="53" t="s">
        <v>78</v>
      </c>
      <c r="B5" s="53"/>
      <c r="C5" s="53"/>
      <c r="D5" s="53"/>
      <c r="E5" s="53"/>
      <c r="F5" s="53"/>
      <c r="G5" s="53"/>
      <c r="H5" s="53"/>
      <c r="I5" s="53"/>
      <c r="J5" s="71"/>
    </row>
    <row r="6" spans="1:10" ht="25.35" customHeight="1">
      <c r="A6" s="53" t="s">
        <v>79</v>
      </c>
      <c r="B6" s="53"/>
      <c r="C6" s="53"/>
      <c r="D6" s="53"/>
      <c r="E6" s="53"/>
      <c r="F6" s="53"/>
      <c r="G6" s="53"/>
      <c r="H6" s="53"/>
      <c r="I6" s="53"/>
      <c r="J6" s="71"/>
    </row>
    <row r="7" spans="1:10" ht="25.35" customHeight="1">
      <c r="A7" s="53" t="s">
        <v>80</v>
      </c>
      <c r="B7" s="53"/>
      <c r="C7" s="53"/>
      <c r="D7" s="53"/>
      <c r="E7" s="53"/>
      <c r="F7" s="53"/>
      <c r="G7" s="53"/>
      <c r="H7" s="53"/>
      <c r="I7" s="53"/>
      <c r="J7" s="71"/>
    </row>
    <row r="8" spans="1:10" ht="25.35" customHeight="1">
      <c r="A8" s="53" t="s">
        <v>81</v>
      </c>
      <c r="B8" s="53"/>
      <c r="C8" s="53"/>
      <c r="D8" s="53"/>
      <c r="E8" s="53"/>
      <c r="F8" s="53"/>
      <c r="G8" s="53"/>
      <c r="H8" s="53"/>
      <c r="I8" s="53"/>
      <c r="J8" s="71"/>
    </row>
    <row r="9" spans="1:10" ht="25.35" customHeight="1">
      <c r="A9" s="53" t="s">
        <v>82</v>
      </c>
      <c r="B9" s="53"/>
      <c r="C9" s="53"/>
      <c r="D9" s="53"/>
      <c r="E9" s="53"/>
      <c r="F9" s="53"/>
      <c r="G9" s="42"/>
      <c r="H9" s="53"/>
      <c r="I9" s="53"/>
      <c r="J9" s="71"/>
    </row>
    <row r="10" spans="1:10" ht="25.35" customHeight="1">
      <c r="A10" s="53" t="s">
        <v>83</v>
      </c>
      <c r="B10" s="53"/>
      <c r="C10" s="53"/>
      <c r="D10" s="53"/>
      <c r="E10" s="53"/>
      <c r="F10" s="53"/>
      <c r="G10" s="53"/>
      <c r="H10" s="53"/>
      <c r="I10" s="53"/>
      <c r="J10" s="71"/>
    </row>
    <row r="11" spans="1:10" ht="25.35" customHeight="1">
      <c r="A11" s="53" t="s">
        <v>84</v>
      </c>
      <c r="B11" s="53"/>
      <c r="C11" s="53"/>
      <c r="D11" s="53"/>
      <c r="E11" s="53"/>
      <c r="F11" s="53"/>
      <c r="G11" s="53"/>
      <c r="H11" s="53"/>
      <c r="I11" s="53"/>
      <c r="J11" s="71"/>
    </row>
    <row r="12" spans="1:10" ht="25.35" customHeight="1">
      <c r="A12" s="53" t="s">
        <v>85</v>
      </c>
      <c r="B12" s="53"/>
      <c r="C12" s="53"/>
      <c r="D12" s="53"/>
      <c r="E12" s="53"/>
      <c r="F12" s="53"/>
      <c r="G12" s="53"/>
      <c r="H12" s="53"/>
      <c r="I12" s="53"/>
      <c r="J12" s="71"/>
    </row>
    <row r="13" spans="1:10" ht="25.35" customHeight="1">
      <c r="A13" s="53" t="s">
        <v>86</v>
      </c>
      <c r="B13" s="53"/>
      <c r="C13" s="53"/>
      <c r="D13" s="53"/>
      <c r="E13" s="53"/>
      <c r="F13" s="53"/>
      <c r="G13" s="53"/>
      <c r="H13" s="53"/>
      <c r="I13" s="53"/>
      <c r="J13" s="71"/>
    </row>
    <row r="14" spans="1:10" ht="25.35" customHeight="1">
      <c r="A14" s="53" t="s">
        <v>87</v>
      </c>
      <c r="B14" s="53"/>
      <c r="C14" s="53"/>
      <c r="D14" s="53"/>
      <c r="E14" s="53"/>
      <c r="F14" s="53"/>
      <c r="G14" s="53"/>
      <c r="H14" s="53"/>
      <c r="I14" s="53"/>
      <c r="J14" s="71"/>
    </row>
    <row r="15" spans="1:10" ht="25.35" customHeight="1">
      <c r="A15" s="53" t="s">
        <v>88</v>
      </c>
      <c r="B15" s="53"/>
      <c r="C15" s="53"/>
      <c r="D15" s="53"/>
      <c r="E15" s="53"/>
      <c r="F15" s="53"/>
      <c r="G15" s="53"/>
      <c r="H15" s="53"/>
      <c r="I15" s="53"/>
      <c r="J15" s="71"/>
    </row>
    <row r="16" spans="1:10" s="91" customFormat="1" ht="25.35" customHeight="1">
      <c r="A16" s="54" t="s">
        <v>342</v>
      </c>
      <c r="B16" s="55"/>
      <c r="C16" s="55"/>
      <c r="D16" s="55"/>
      <c r="E16" s="55"/>
      <c r="F16" s="55"/>
      <c r="G16" s="55"/>
      <c r="H16" s="55"/>
      <c r="I16" s="55"/>
      <c r="J16" s="92"/>
    </row>
    <row r="17" spans="1:10" ht="39.6" customHeight="1">
      <c r="A17" s="221" t="s">
        <v>584</v>
      </c>
      <c r="B17" s="221"/>
      <c r="C17" s="221"/>
      <c r="D17" s="221"/>
      <c r="E17" s="221"/>
      <c r="F17" s="221"/>
      <c r="G17" s="221"/>
      <c r="H17" s="221"/>
      <c r="I17" s="221"/>
      <c r="J17" s="221"/>
    </row>
  </sheetData>
  <mergeCells count="2">
    <mergeCell ref="A2:J2"/>
    <mergeCell ref="A17:J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</cols>
  <sheetData>
    <row r="1" spans="1:4">
      <c r="A1" s="13" t="s">
        <v>563</v>
      </c>
    </row>
    <row r="2" spans="1:4" ht="20.25">
      <c r="A2" s="220" t="s">
        <v>705</v>
      </c>
      <c r="B2" s="220"/>
      <c r="C2" s="220"/>
      <c r="D2" s="220"/>
    </row>
    <row r="3" spans="1:4" ht="24.6" customHeight="1">
      <c r="A3" s="34"/>
      <c r="B3" s="35"/>
      <c r="C3" s="35"/>
      <c r="D3" s="86" t="s">
        <v>75</v>
      </c>
    </row>
    <row r="4" spans="1:4" ht="48.6" customHeight="1">
      <c r="A4" s="94" t="s">
        <v>70</v>
      </c>
      <c r="B4" s="94" t="s">
        <v>178</v>
      </c>
      <c r="C4" s="106" t="s">
        <v>394</v>
      </c>
      <c r="D4" s="106" t="s">
        <v>395</v>
      </c>
    </row>
    <row r="5" spans="1:4" ht="23.45" customHeight="1">
      <c r="A5" s="53" t="s">
        <v>90</v>
      </c>
      <c r="B5" s="189">
        <v>200</v>
      </c>
      <c r="C5" s="55">
        <v>200</v>
      </c>
      <c r="D5" s="55">
        <f t="shared" ref="D5:D6" si="0">ROUND(B5/C5*100,2)</f>
        <v>100</v>
      </c>
    </row>
    <row r="6" spans="1:4" ht="23.45" customHeight="1">
      <c r="A6" s="70" t="s">
        <v>686</v>
      </c>
      <c r="B6" s="190">
        <v>200</v>
      </c>
      <c r="C6" s="53">
        <v>200</v>
      </c>
      <c r="D6" s="53">
        <f t="shared" si="0"/>
        <v>100</v>
      </c>
    </row>
    <row r="7" spans="1:4" ht="23.45" customHeight="1">
      <c r="A7" s="53" t="s">
        <v>91</v>
      </c>
      <c r="B7" s="189">
        <v>350</v>
      </c>
      <c r="C7" s="55">
        <v>326</v>
      </c>
      <c r="D7" s="55">
        <f>ROUND(B7/C7*100,2)</f>
        <v>107.36</v>
      </c>
    </row>
    <row r="8" spans="1:4" ht="23.45" customHeight="1">
      <c r="A8" s="53" t="s">
        <v>687</v>
      </c>
      <c r="B8" s="190">
        <v>350</v>
      </c>
      <c r="C8" s="53">
        <v>326</v>
      </c>
      <c r="D8" s="53">
        <f t="shared" ref="D8:D15" si="1">ROUND(B8/C8*100,2)</f>
        <v>107.36</v>
      </c>
    </row>
    <row r="9" spans="1:4" ht="23.45" customHeight="1">
      <c r="A9" s="53" t="s">
        <v>92</v>
      </c>
      <c r="B9" s="190"/>
      <c r="C9" s="53"/>
      <c r="D9" s="53"/>
    </row>
    <row r="10" spans="1:4" ht="23.45" customHeight="1">
      <c r="A10" s="53" t="s">
        <v>93</v>
      </c>
      <c r="B10" s="190"/>
      <c r="C10" s="53"/>
      <c r="D10" s="53"/>
    </row>
    <row r="11" spans="1:4" ht="23.45" customHeight="1">
      <c r="A11" s="53" t="s">
        <v>174</v>
      </c>
      <c r="B11" s="190"/>
      <c r="C11" s="53"/>
      <c r="D11" s="53"/>
    </row>
    <row r="12" spans="1:4" ht="23.45" customHeight="1">
      <c r="A12" s="54" t="s">
        <v>379</v>
      </c>
      <c r="B12" s="189">
        <v>550</v>
      </c>
      <c r="C12" s="55">
        <v>526</v>
      </c>
      <c r="D12" s="55">
        <f t="shared" si="1"/>
        <v>104.56</v>
      </c>
    </row>
    <row r="13" spans="1:4" ht="23.45" customHeight="1">
      <c r="A13" s="53" t="s">
        <v>176</v>
      </c>
      <c r="B13" s="189"/>
      <c r="C13" s="53"/>
      <c r="D13" s="53"/>
    </row>
    <row r="14" spans="1:4" ht="23.45" customHeight="1">
      <c r="A14" s="126" t="s">
        <v>177</v>
      </c>
      <c r="B14" s="189"/>
      <c r="C14" s="53"/>
      <c r="D14" s="53"/>
    </row>
    <row r="15" spans="1:4" ht="23.45" customHeight="1">
      <c r="A15" s="54" t="s">
        <v>343</v>
      </c>
      <c r="B15" s="189">
        <v>550</v>
      </c>
      <c r="C15" s="55">
        <v>526</v>
      </c>
      <c r="D15" s="55">
        <f t="shared" si="1"/>
        <v>104.56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  <col min="5" max="5" width="25.5" customWidth="1"/>
  </cols>
  <sheetData>
    <row r="1" spans="1:4">
      <c r="A1" s="13" t="s">
        <v>564</v>
      </c>
    </row>
    <row r="2" spans="1:4" ht="26.45" customHeight="1">
      <c r="A2" s="220" t="s">
        <v>706</v>
      </c>
      <c r="B2" s="220"/>
      <c r="C2" s="220"/>
      <c r="D2" s="220"/>
    </row>
    <row r="3" spans="1:4">
      <c r="A3" s="34"/>
      <c r="B3" s="35"/>
      <c r="C3" s="35"/>
      <c r="D3" s="86" t="s">
        <v>75</v>
      </c>
    </row>
    <row r="4" spans="1:4" ht="44.25" customHeight="1">
      <c r="A4" s="94" t="s">
        <v>70</v>
      </c>
      <c r="B4" s="94" t="s">
        <v>178</v>
      </c>
      <c r="C4" s="106" t="s">
        <v>394</v>
      </c>
      <c r="D4" s="106" t="s">
        <v>395</v>
      </c>
    </row>
    <row r="5" spans="1:4" ht="18.600000000000001" customHeight="1">
      <c r="A5" s="64" t="s">
        <v>161</v>
      </c>
      <c r="B5" s="55"/>
      <c r="C5" s="55"/>
      <c r="D5" s="55"/>
    </row>
    <row r="6" spans="1:4" ht="18.600000000000001" customHeight="1">
      <c r="A6" s="64" t="s">
        <v>169</v>
      </c>
      <c r="B6" s="53"/>
      <c r="C6" s="53"/>
      <c r="D6" s="53"/>
    </row>
    <row r="7" spans="1:4" ht="18.600000000000001" customHeight="1">
      <c r="A7" s="67" t="s">
        <v>168</v>
      </c>
      <c r="B7" s="53"/>
      <c r="C7" s="53"/>
      <c r="D7" s="53"/>
    </row>
    <row r="8" spans="1:4" ht="18.600000000000001" customHeight="1">
      <c r="A8" s="67" t="s">
        <v>167</v>
      </c>
      <c r="B8" s="53"/>
      <c r="C8" s="53"/>
      <c r="D8" s="53"/>
    </row>
    <row r="9" spans="1:4" ht="18.600000000000001" customHeight="1">
      <c r="A9" s="67" t="s">
        <v>166</v>
      </c>
      <c r="B9" s="53"/>
      <c r="C9" s="53"/>
      <c r="D9" s="53"/>
    </row>
    <row r="10" spans="1:4" ht="18.600000000000001" customHeight="1">
      <c r="A10" s="67" t="s">
        <v>149</v>
      </c>
      <c r="B10" s="53"/>
      <c r="C10" s="53"/>
      <c r="D10" s="53"/>
    </row>
    <row r="11" spans="1:4" ht="18.600000000000001" customHeight="1">
      <c r="A11" s="67" t="s">
        <v>150</v>
      </c>
      <c r="B11" s="53"/>
      <c r="C11" s="53"/>
      <c r="D11" s="53"/>
    </row>
    <row r="12" spans="1:4" ht="18.600000000000001" customHeight="1">
      <c r="A12" s="67" t="s">
        <v>151</v>
      </c>
      <c r="B12" s="53"/>
      <c r="C12" s="53"/>
      <c r="D12" s="53"/>
    </row>
    <row r="13" spans="1:4" ht="18.600000000000001" customHeight="1">
      <c r="A13" s="67" t="s">
        <v>152</v>
      </c>
      <c r="B13" s="53"/>
      <c r="C13" s="53"/>
      <c r="D13" s="53"/>
    </row>
    <row r="14" spans="1:4" ht="18.600000000000001" customHeight="1">
      <c r="A14" s="67" t="s">
        <v>153</v>
      </c>
      <c r="B14" s="53"/>
      <c r="C14" s="53"/>
      <c r="D14" s="53"/>
    </row>
    <row r="15" spans="1:4" ht="18.600000000000001" customHeight="1">
      <c r="A15" s="64" t="s">
        <v>162</v>
      </c>
      <c r="B15" s="65"/>
      <c r="C15" s="65"/>
      <c r="D15" s="65"/>
    </row>
    <row r="16" spans="1:4" ht="18.600000000000001" customHeight="1">
      <c r="A16" s="68" t="s">
        <v>170</v>
      </c>
      <c r="B16" s="66"/>
      <c r="C16" s="66"/>
      <c r="D16" s="66"/>
    </row>
    <row r="17" spans="1:4" ht="18.600000000000001" customHeight="1">
      <c r="A17" s="67" t="s">
        <v>154</v>
      </c>
      <c r="B17" s="66"/>
      <c r="C17" s="66"/>
      <c r="D17" s="66"/>
    </row>
    <row r="18" spans="1:4" ht="18.600000000000001" customHeight="1">
      <c r="A18" s="67" t="s">
        <v>155</v>
      </c>
      <c r="B18" s="66"/>
      <c r="C18" s="66"/>
      <c r="D18" s="66"/>
    </row>
    <row r="19" spans="1:4" ht="18.600000000000001" customHeight="1">
      <c r="A19" s="67" t="s">
        <v>156</v>
      </c>
      <c r="B19" s="66"/>
      <c r="C19" s="66"/>
      <c r="D19" s="66"/>
    </row>
    <row r="20" spans="1:4" ht="18.600000000000001" customHeight="1">
      <c r="A20" s="67" t="s">
        <v>157</v>
      </c>
      <c r="B20" s="66"/>
      <c r="C20" s="66"/>
      <c r="D20" s="66"/>
    </row>
    <row r="21" spans="1:4" ht="18.600000000000001" customHeight="1">
      <c r="A21" s="67" t="s">
        <v>158</v>
      </c>
      <c r="B21" s="66"/>
      <c r="C21" s="66"/>
      <c r="D21" s="66"/>
    </row>
    <row r="22" spans="1:4" ht="18.600000000000001" customHeight="1">
      <c r="A22" s="67" t="s">
        <v>159</v>
      </c>
      <c r="B22" s="66"/>
      <c r="C22" s="66"/>
      <c r="D22" s="66"/>
    </row>
    <row r="23" spans="1:4" ht="18.600000000000001" customHeight="1">
      <c r="A23" s="67" t="s">
        <v>160</v>
      </c>
      <c r="B23" s="66"/>
      <c r="C23" s="66"/>
      <c r="D23" s="66"/>
    </row>
    <row r="24" spans="1:4" ht="18.600000000000001" customHeight="1">
      <c r="A24" s="64" t="s">
        <v>163</v>
      </c>
      <c r="B24" s="65"/>
      <c r="C24" s="65"/>
      <c r="D24" s="65"/>
    </row>
    <row r="25" spans="1:4" ht="18.600000000000001" customHeight="1">
      <c r="A25" s="64" t="s">
        <v>171</v>
      </c>
      <c r="B25" s="66"/>
      <c r="C25" s="66"/>
      <c r="D25" s="66"/>
    </row>
    <row r="26" spans="1:4" ht="18.600000000000001" customHeight="1">
      <c r="A26" s="64" t="s">
        <v>164</v>
      </c>
      <c r="B26" s="65"/>
      <c r="C26" s="65"/>
      <c r="D26" s="65"/>
    </row>
    <row r="27" spans="1:4" ht="18.600000000000001" customHeight="1">
      <c r="A27" s="64" t="s">
        <v>172</v>
      </c>
      <c r="B27" s="66"/>
      <c r="C27" s="66"/>
      <c r="D27" s="66"/>
    </row>
    <row r="28" spans="1:4" ht="18.600000000000001" customHeight="1">
      <c r="A28" s="64" t="s">
        <v>173</v>
      </c>
      <c r="B28" s="66"/>
      <c r="C28" s="66"/>
      <c r="D28" s="66"/>
    </row>
    <row r="29" spans="1:4" ht="18.600000000000001" customHeight="1">
      <c r="A29" s="64" t="s">
        <v>344</v>
      </c>
      <c r="B29" s="66"/>
      <c r="C29" s="66"/>
      <c r="D29" s="66"/>
    </row>
    <row r="30" spans="1:4" ht="18.600000000000001" customHeight="1">
      <c r="A30" s="64" t="s">
        <v>165</v>
      </c>
      <c r="B30" s="190">
        <v>550</v>
      </c>
      <c r="C30" s="66">
        <v>526</v>
      </c>
      <c r="D30" s="66">
        <f>ROUND(B30/C30*100,2)</f>
        <v>104.56</v>
      </c>
    </row>
    <row r="31" spans="1:4" ht="18.600000000000001" customHeight="1">
      <c r="A31" s="54" t="s">
        <v>345</v>
      </c>
      <c r="B31" s="189">
        <v>550</v>
      </c>
      <c r="C31" s="65">
        <v>526</v>
      </c>
      <c r="D31" s="65">
        <f t="shared" ref="D31:D34" si="0">ROUND(B31/C31*100,2)</f>
        <v>104.56</v>
      </c>
    </row>
    <row r="32" spans="1:4" ht="18.600000000000001" customHeight="1">
      <c r="A32" s="56" t="s">
        <v>175</v>
      </c>
      <c r="B32" s="189"/>
      <c r="C32" s="66"/>
      <c r="D32" s="66"/>
    </row>
    <row r="33" spans="1:4" ht="18.600000000000001" customHeight="1">
      <c r="A33" s="53" t="s">
        <v>94</v>
      </c>
      <c r="B33" s="189"/>
      <c r="C33" s="66"/>
      <c r="D33" s="66"/>
    </row>
    <row r="34" spans="1:4" ht="18.600000000000001" customHeight="1">
      <c r="A34" s="54" t="s">
        <v>381</v>
      </c>
      <c r="B34" s="189">
        <v>550</v>
      </c>
      <c r="C34" s="65">
        <v>526</v>
      </c>
      <c r="D34" s="65">
        <f t="shared" si="0"/>
        <v>104.56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workbookViewId="0">
      <selection activeCell="F4" sqref="F4"/>
    </sheetView>
  </sheetViews>
  <sheetFormatPr defaultColWidth="9" defaultRowHeight="14.25"/>
  <cols>
    <col min="1" max="1" width="44.625" style="38" customWidth="1"/>
    <col min="2" max="2" width="14.625" style="39" customWidth="1"/>
    <col min="3" max="4" width="14.625" style="38" customWidth="1"/>
    <col min="5" max="16384" width="9" style="38"/>
  </cols>
  <sheetData>
    <row r="1" spans="1:4" ht="19.350000000000001" customHeight="1">
      <c r="A1" s="38" t="s">
        <v>565</v>
      </c>
    </row>
    <row r="2" spans="1:4" ht="24.75" customHeight="1">
      <c r="A2" s="222" t="s">
        <v>707</v>
      </c>
      <c r="B2" s="222"/>
      <c r="C2" s="222"/>
      <c r="D2" s="222"/>
    </row>
    <row r="3" spans="1:4" ht="17.45" customHeight="1">
      <c r="A3" s="40"/>
      <c r="B3" s="29"/>
      <c r="C3" s="30"/>
      <c r="D3" s="31" t="s">
        <v>75</v>
      </c>
    </row>
    <row r="4" spans="1:4" ht="40.5">
      <c r="A4" s="61" t="s">
        <v>119</v>
      </c>
      <c r="B4" s="63" t="s">
        <v>178</v>
      </c>
      <c r="C4" s="106" t="s">
        <v>394</v>
      </c>
      <c r="D4" s="106" t="s">
        <v>395</v>
      </c>
    </row>
    <row r="5" spans="1:4" ht="20.45" customHeight="1">
      <c r="A5" s="62" t="s">
        <v>95</v>
      </c>
      <c r="B5" s="59"/>
      <c r="C5" s="59"/>
      <c r="D5" s="60"/>
    </row>
    <row r="6" spans="1:4" ht="20.45" customHeight="1">
      <c r="A6" s="110" t="s">
        <v>139</v>
      </c>
      <c r="B6" s="59"/>
      <c r="C6" s="59"/>
      <c r="D6" s="60"/>
    </row>
    <row r="7" spans="1:4" ht="20.45" customHeight="1">
      <c r="A7" s="110" t="s">
        <v>140</v>
      </c>
      <c r="B7" s="59"/>
      <c r="C7" s="59"/>
      <c r="D7" s="60"/>
    </row>
    <row r="8" spans="1:4" ht="20.45" customHeight="1">
      <c r="A8" s="110" t="s">
        <v>141</v>
      </c>
      <c r="B8" s="59"/>
      <c r="C8" s="59"/>
      <c r="D8" s="60"/>
    </row>
    <row r="9" spans="1:4" ht="20.45" customHeight="1">
      <c r="A9" s="110" t="s">
        <v>142</v>
      </c>
      <c r="B9" s="59"/>
      <c r="C9" s="59"/>
      <c r="D9" s="60"/>
    </row>
    <row r="10" spans="1:4" ht="20.45" customHeight="1">
      <c r="A10" s="127" t="s">
        <v>144</v>
      </c>
      <c r="B10" s="59"/>
      <c r="C10" s="59"/>
      <c r="D10" s="60"/>
    </row>
    <row r="11" spans="1:4" ht="20.45" customHeight="1">
      <c r="A11" s="198" t="s">
        <v>99</v>
      </c>
      <c r="B11" s="197">
        <f>SUM(B12:B16)</f>
        <v>10512</v>
      </c>
      <c r="C11" s="197">
        <f>SUM(C12:C16)</f>
        <v>10191</v>
      </c>
      <c r="D11" s="197">
        <f>ROUND(B11/C11*100,2)</f>
        <v>103.15</v>
      </c>
    </row>
    <row r="12" spans="1:4" ht="20.45" customHeight="1">
      <c r="A12" s="196" t="s">
        <v>775</v>
      </c>
      <c r="B12" s="193">
        <v>1998</v>
      </c>
      <c r="C12" s="195">
        <v>2140</v>
      </c>
      <c r="D12" s="195">
        <f t="shared" ref="D12:D21" si="0">ROUND(B12/C12*100,2)</f>
        <v>93.36</v>
      </c>
    </row>
    <row r="13" spans="1:4" ht="20.45" customHeight="1">
      <c r="A13" s="196" t="s">
        <v>776</v>
      </c>
      <c r="B13" s="193">
        <v>8126</v>
      </c>
      <c r="C13" s="195">
        <v>7627</v>
      </c>
      <c r="D13" s="195">
        <f t="shared" si="0"/>
        <v>106.54</v>
      </c>
    </row>
    <row r="14" spans="1:4" ht="20.45" customHeight="1">
      <c r="A14" s="196" t="s">
        <v>777</v>
      </c>
      <c r="B14" s="193">
        <v>253</v>
      </c>
      <c r="C14" s="195">
        <v>256</v>
      </c>
      <c r="D14" s="195">
        <f t="shared" si="0"/>
        <v>98.83</v>
      </c>
    </row>
    <row r="15" spans="1:4" ht="20.45" customHeight="1">
      <c r="A15" s="196" t="s">
        <v>778</v>
      </c>
      <c r="B15" s="193">
        <v>135</v>
      </c>
      <c r="C15" s="195">
        <v>168</v>
      </c>
      <c r="D15" s="195">
        <f t="shared" si="0"/>
        <v>80.36</v>
      </c>
    </row>
    <row r="16" spans="1:4" ht="20.45" customHeight="1">
      <c r="A16" s="196" t="s">
        <v>779</v>
      </c>
      <c r="B16" s="193"/>
      <c r="C16" s="195"/>
      <c r="D16" s="195"/>
    </row>
    <row r="17" spans="1:4" ht="20.45" customHeight="1">
      <c r="A17" s="198" t="s">
        <v>100</v>
      </c>
      <c r="B17" s="197">
        <f>SUM(B18:B21)</f>
        <v>18012</v>
      </c>
      <c r="C17" s="197">
        <f>SUM(C18:C21)</f>
        <v>15175</v>
      </c>
      <c r="D17" s="197">
        <f t="shared" si="0"/>
        <v>118.7</v>
      </c>
    </row>
    <row r="18" spans="1:4" ht="20.45" customHeight="1">
      <c r="A18" s="194" t="s">
        <v>107</v>
      </c>
      <c r="B18" s="193">
        <v>12479</v>
      </c>
      <c r="C18" s="195">
        <v>12742</v>
      </c>
      <c r="D18" s="195">
        <f t="shared" si="0"/>
        <v>97.94</v>
      </c>
    </row>
    <row r="19" spans="1:4" ht="20.45" customHeight="1">
      <c r="A19" s="194" t="s">
        <v>97</v>
      </c>
      <c r="B19" s="193">
        <v>5400</v>
      </c>
      <c r="C19" s="195">
        <v>2250</v>
      </c>
      <c r="D19" s="195">
        <f t="shared" si="0"/>
        <v>240</v>
      </c>
    </row>
    <row r="20" spans="1:4" ht="20.45" customHeight="1">
      <c r="A20" s="194" t="s">
        <v>96</v>
      </c>
      <c r="B20" s="193">
        <v>33</v>
      </c>
      <c r="C20" s="195">
        <v>33</v>
      </c>
      <c r="D20" s="195">
        <f t="shared" si="0"/>
        <v>100</v>
      </c>
    </row>
    <row r="21" spans="1:4" ht="20.45" customHeight="1">
      <c r="A21" s="194" t="s">
        <v>98</v>
      </c>
      <c r="B21" s="193">
        <v>100</v>
      </c>
      <c r="C21" s="195">
        <v>150</v>
      </c>
      <c r="D21" s="195">
        <f t="shared" si="0"/>
        <v>66.67</v>
      </c>
    </row>
    <row r="22" spans="1:4" ht="20.45" customHeight="1">
      <c r="A22" s="194" t="s">
        <v>143</v>
      </c>
      <c r="B22" s="195"/>
      <c r="C22" s="195"/>
      <c r="D22" s="195"/>
    </row>
    <row r="23" spans="1:4" ht="20.45" customHeight="1">
      <c r="A23" s="62" t="s">
        <v>101</v>
      </c>
      <c r="B23" s="111"/>
      <c r="C23" s="112"/>
      <c r="D23" s="112"/>
    </row>
    <row r="24" spans="1:4" ht="20.45" customHeight="1">
      <c r="A24" s="57" t="s">
        <v>107</v>
      </c>
      <c r="B24" s="111"/>
      <c r="C24" s="112"/>
      <c r="D24" s="112"/>
    </row>
    <row r="25" spans="1:4" ht="20.45" customHeight="1">
      <c r="A25" s="57" t="s">
        <v>97</v>
      </c>
      <c r="B25" s="111"/>
      <c r="C25" s="112"/>
      <c r="D25" s="112"/>
    </row>
    <row r="26" spans="1:4" ht="20.45" customHeight="1">
      <c r="A26" s="57" t="s">
        <v>96</v>
      </c>
      <c r="B26" s="111"/>
      <c r="C26" s="112"/>
      <c r="D26" s="112"/>
    </row>
    <row r="27" spans="1:4" ht="20.45" customHeight="1">
      <c r="A27" s="57" t="s">
        <v>98</v>
      </c>
      <c r="B27" s="111"/>
      <c r="C27" s="112"/>
      <c r="D27" s="112"/>
    </row>
    <row r="28" spans="1:4" ht="20.45" customHeight="1">
      <c r="A28" s="128" t="s">
        <v>143</v>
      </c>
      <c r="B28" s="111"/>
      <c r="C28" s="112"/>
      <c r="D28" s="112"/>
    </row>
    <row r="29" spans="1:4" ht="20.45" customHeight="1">
      <c r="A29" s="62" t="s">
        <v>102</v>
      </c>
      <c r="B29" s="111"/>
      <c r="C29" s="112"/>
      <c r="D29" s="112"/>
    </row>
    <row r="30" spans="1:4" ht="20.45" customHeight="1">
      <c r="A30" s="114" t="s">
        <v>145</v>
      </c>
      <c r="B30" s="111"/>
      <c r="C30" s="112"/>
      <c r="D30" s="112"/>
    </row>
    <row r="31" spans="1:4" ht="20.45" customHeight="1">
      <c r="A31" s="110" t="s">
        <v>139</v>
      </c>
      <c r="B31" s="111"/>
      <c r="C31" s="112"/>
      <c r="D31" s="112"/>
    </row>
    <row r="32" spans="1:4" ht="20.45" customHeight="1">
      <c r="A32" s="110" t="s">
        <v>140</v>
      </c>
      <c r="B32" s="111"/>
      <c r="C32" s="112"/>
      <c r="D32" s="112"/>
    </row>
    <row r="33" spans="1:4" ht="20.45" customHeight="1">
      <c r="A33" s="110" t="s">
        <v>141</v>
      </c>
      <c r="B33" s="111"/>
      <c r="C33" s="112"/>
      <c r="D33" s="112"/>
    </row>
    <row r="34" spans="1:4" ht="20.45" customHeight="1">
      <c r="A34" s="110" t="s">
        <v>142</v>
      </c>
      <c r="B34" s="111"/>
      <c r="C34" s="112"/>
      <c r="D34" s="112"/>
    </row>
    <row r="35" spans="1:4" ht="20.45" customHeight="1">
      <c r="A35" s="127" t="s">
        <v>144</v>
      </c>
      <c r="B35" s="111"/>
      <c r="C35" s="112"/>
      <c r="D35" s="112"/>
    </row>
    <row r="36" spans="1:4" ht="20.45" customHeight="1">
      <c r="A36" s="58" t="s">
        <v>103</v>
      </c>
      <c r="B36" s="111"/>
      <c r="C36" s="112"/>
      <c r="D36" s="112"/>
    </row>
    <row r="37" spans="1:4" ht="20.45" customHeight="1">
      <c r="A37" s="110" t="s">
        <v>139</v>
      </c>
      <c r="B37" s="111"/>
      <c r="C37" s="112"/>
      <c r="D37" s="112"/>
    </row>
    <row r="38" spans="1:4" ht="20.45" customHeight="1">
      <c r="A38" s="110" t="s">
        <v>140</v>
      </c>
      <c r="B38" s="111"/>
      <c r="C38" s="112"/>
      <c r="D38" s="112"/>
    </row>
    <row r="39" spans="1:4" ht="20.45" customHeight="1">
      <c r="A39" s="110" t="s">
        <v>141</v>
      </c>
      <c r="B39" s="111"/>
      <c r="C39" s="112"/>
      <c r="D39" s="112"/>
    </row>
    <row r="40" spans="1:4" ht="20.45" customHeight="1">
      <c r="A40" s="110" t="s">
        <v>142</v>
      </c>
      <c r="B40" s="111"/>
      <c r="C40" s="112"/>
      <c r="D40" s="112"/>
    </row>
    <row r="41" spans="1:4" ht="20.45" customHeight="1">
      <c r="A41" s="110" t="s">
        <v>144</v>
      </c>
      <c r="B41" s="111"/>
      <c r="C41" s="112"/>
      <c r="D41" s="112"/>
    </row>
    <row r="42" spans="1:4" ht="20.45" customHeight="1">
      <c r="A42" s="114" t="s">
        <v>146</v>
      </c>
      <c r="B42" s="111"/>
      <c r="C42" s="112"/>
      <c r="D42" s="112"/>
    </row>
    <row r="43" spans="1:4" ht="20.45" customHeight="1">
      <c r="A43" s="114" t="s">
        <v>383</v>
      </c>
      <c r="B43" s="111"/>
      <c r="C43" s="112"/>
      <c r="D43" s="112"/>
    </row>
    <row r="44" spans="1:4" ht="20.45" customHeight="1">
      <c r="A44" s="114" t="s">
        <v>384</v>
      </c>
      <c r="B44" s="111"/>
      <c r="C44" s="112"/>
      <c r="D44" s="112"/>
    </row>
    <row r="45" spans="1:4" ht="20.45" customHeight="1">
      <c r="A45" s="114" t="s">
        <v>387</v>
      </c>
      <c r="B45" s="111"/>
      <c r="C45" s="112"/>
      <c r="D45" s="112"/>
    </row>
    <row r="46" spans="1:4" ht="20.45" customHeight="1">
      <c r="A46" s="117" t="s">
        <v>385</v>
      </c>
      <c r="B46" s="111"/>
      <c r="C46" s="112"/>
      <c r="D46" s="112"/>
    </row>
    <row r="47" spans="1:4" ht="20.45" customHeight="1">
      <c r="A47" s="117" t="s">
        <v>386</v>
      </c>
      <c r="B47" s="111"/>
      <c r="C47" s="112"/>
      <c r="D47" s="112"/>
    </row>
    <row r="48" spans="1:4" ht="20.45" customHeight="1">
      <c r="A48" s="62" t="s">
        <v>104</v>
      </c>
      <c r="B48" s="111"/>
      <c r="C48" s="112"/>
      <c r="D48" s="112"/>
    </row>
    <row r="49" spans="1:4" ht="20.45" customHeight="1">
      <c r="A49" s="110" t="s">
        <v>139</v>
      </c>
      <c r="B49" s="111"/>
      <c r="C49" s="112"/>
      <c r="D49" s="112"/>
    </row>
    <row r="50" spans="1:4" ht="20.45" customHeight="1">
      <c r="A50" s="110" t="s">
        <v>140</v>
      </c>
      <c r="B50" s="111"/>
      <c r="C50" s="112"/>
      <c r="D50" s="112"/>
    </row>
    <row r="51" spans="1:4" ht="20.45" customHeight="1">
      <c r="A51" s="110" t="s">
        <v>141</v>
      </c>
      <c r="B51" s="111"/>
      <c r="C51" s="112"/>
      <c r="D51" s="112"/>
    </row>
    <row r="52" spans="1:4" ht="20.45" customHeight="1">
      <c r="A52" s="110" t="s">
        <v>142</v>
      </c>
      <c r="B52" s="111"/>
      <c r="C52" s="112"/>
      <c r="D52" s="112"/>
    </row>
    <row r="53" spans="1:4" ht="20.45" customHeight="1">
      <c r="A53" s="110" t="s">
        <v>144</v>
      </c>
      <c r="B53" s="111"/>
      <c r="C53" s="112"/>
      <c r="D53" s="112"/>
    </row>
    <row r="54" spans="1:4" ht="20.45" customHeight="1">
      <c r="A54" s="62" t="s">
        <v>105</v>
      </c>
      <c r="B54" s="111"/>
      <c r="C54" s="112"/>
      <c r="D54" s="112"/>
    </row>
    <row r="55" spans="1:4" ht="20.45" customHeight="1">
      <c r="A55" s="110" t="s">
        <v>139</v>
      </c>
      <c r="B55" s="111"/>
      <c r="C55" s="112"/>
      <c r="D55" s="112"/>
    </row>
    <row r="56" spans="1:4" ht="20.45" customHeight="1">
      <c r="A56" s="110" t="s">
        <v>140</v>
      </c>
      <c r="B56" s="111"/>
      <c r="C56" s="112"/>
      <c r="D56" s="112"/>
    </row>
    <row r="57" spans="1:4" ht="20.45" customHeight="1">
      <c r="A57" s="110" t="s">
        <v>141</v>
      </c>
      <c r="B57" s="111"/>
      <c r="C57" s="112"/>
      <c r="D57" s="112"/>
    </row>
    <row r="58" spans="1:4" ht="20.45" customHeight="1">
      <c r="A58" s="110" t="s">
        <v>142</v>
      </c>
      <c r="B58" s="111"/>
      <c r="C58" s="112"/>
      <c r="D58" s="112"/>
    </row>
    <row r="59" spans="1:4" ht="20.45" customHeight="1">
      <c r="A59" s="110" t="s">
        <v>144</v>
      </c>
      <c r="B59" s="111"/>
      <c r="C59" s="112"/>
      <c r="D59" s="112"/>
    </row>
    <row r="60" spans="1:4" ht="20.45" customHeight="1">
      <c r="A60" s="62" t="s">
        <v>106</v>
      </c>
      <c r="B60" s="111"/>
      <c r="C60" s="112"/>
      <c r="D60" s="112"/>
    </row>
    <row r="61" spans="1:4" ht="20.45" customHeight="1">
      <c r="A61" s="110" t="s">
        <v>139</v>
      </c>
      <c r="B61" s="111"/>
      <c r="C61" s="112"/>
      <c r="D61" s="112"/>
    </row>
    <row r="62" spans="1:4" ht="20.45" customHeight="1">
      <c r="A62" s="110" t="s">
        <v>140</v>
      </c>
      <c r="B62" s="111"/>
      <c r="C62" s="112"/>
      <c r="D62" s="112"/>
    </row>
    <row r="63" spans="1:4" ht="20.45" customHeight="1">
      <c r="A63" s="110" t="s">
        <v>141</v>
      </c>
      <c r="B63" s="111"/>
      <c r="C63" s="112"/>
      <c r="D63" s="112"/>
    </row>
    <row r="64" spans="1:4" ht="20.45" customHeight="1">
      <c r="A64" s="110" t="s">
        <v>142</v>
      </c>
      <c r="B64" s="111"/>
      <c r="C64" s="112"/>
      <c r="D64" s="112"/>
    </row>
    <row r="65" spans="1:4" ht="20.45" customHeight="1">
      <c r="A65" s="110" t="s">
        <v>144</v>
      </c>
      <c r="B65" s="121"/>
      <c r="C65" s="122"/>
      <c r="D65" s="122"/>
    </row>
  </sheetData>
  <mergeCells count="1">
    <mergeCell ref="A2:D2"/>
  </mergeCells>
  <phoneticPr fontId="37" type="noConversion"/>
  <conditionalFormatting sqref="A5:A16 A31:A35 A37:A41 A49:A53 A55:A59 A61:A65">
    <cfRule type="expression" dxfId="1" priority="6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F4" sqref="F4"/>
    </sheetView>
  </sheetViews>
  <sheetFormatPr defaultColWidth="9" defaultRowHeight="14.25"/>
  <cols>
    <col min="1" max="1" width="44.625" style="38" customWidth="1"/>
    <col min="2" max="2" width="14.625" style="39" customWidth="1"/>
    <col min="3" max="4" width="14.625" style="38" customWidth="1"/>
    <col min="5" max="16384" width="9" style="38"/>
  </cols>
  <sheetData>
    <row r="1" spans="1:4" ht="19.350000000000001" customHeight="1">
      <c r="A1" s="38" t="s">
        <v>566</v>
      </c>
    </row>
    <row r="2" spans="1:4" ht="26.45" customHeight="1">
      <c r="A2" s="222" t="s">
        <v>708</v>
      </c>
      <c r="B2" s="222"/>
      <c r="C2" s="222"/>
      <c r="D2" s="222"/>
    </row>
    <row r="3" spans="1:4" ht="17.45" customHeight="1">
      <c r="A3" s="40"/>
      <c r="B3" s="29"/>
      <c r="C3" s="30"/>
      <c r="D3" s="31" t="s">
        <v>75</v>
      </c>
    </row>
    <row r="4" spans="1:4" ht="44.45" customHeight="1">
      <c r="A4" s="61" t="s">
        <v>119</v>
      </c>
      <c r="B4" s="63" t="s">
        <v>178</v>
      </c>
      <c r="C4" s="106" t="s">
        <v>394</v>
      </c>
      <c r="D4" s="106" t="s">
        <v>395</v>
      </c>
    </row>
    <row r="5" spans="1:4" ht="22.9" customHeight="1">
      <c r="A5" s="62" t="s">
        <v>108</v>
      </c>
      <c r="B5" s="59"/>
      <c r="C5" s="59"/>
      <c r="D5" s="60"/>
    </row>
    <row r="6" spans="1:4" ht="22.9" customHeight="1">
      <c r="A6" s="110" t="s">
        <v>130</v>
      </c>
      <c r="B6" s="59"/>
      <c r="C6" s="59"/>
      <c r="D6" s="60"/>
    </row>
    <row r="7" spans="1:4" ht="22.9" customHeight="1">
      <c r="A7" s="110" t="s">
        <v>131</v>
      </c>
      <c r="B7" s="59"/>
      <c r="C7" s="59"/>
      <c r="D7" s="60"/>
    </row>
    <row r="8" spans="1:4" ht="22.9" customHeight="1">
      <c r="A8" s="110" t="s">
        <v>132</v>
      </c>
      <c r="B8" s="59"/>
      <c r="C8" s="59"/>
      <c r="D8" s="60"/>
    </row>
    <row r="9" spans="1:4" ht="22.9" customHeight="1">
      <c r="A9" s="110" t="s">
        <v>121</v>
      </c>
      <c r="B9" s="59"/>
      <c r="C9" s="59"/>
      <c r="D9" s="60"/>
    </row>
    <row r="10" spans="1:4" ht="22.9" customHeight="1">
      <c r="A10" s="200" t="s">
        <v>109</v>
      </c>
      <c r="B10" s="197">
        <f>SUM(B11:B14)</f>
        <v>7905</v>
      </c>
      <c r="C10" s="197">
        <f>SUM(C11:C14)</f>
        <v>7435</v>
      </c>
      <c r="D10" s="197">
        <f>ROUND(B10/C10*100,2)</f>
        <v>106.32</v>
      </c>
    </row>
    <row r="11" spans="1:4" ht="22.9" customHeight="1">
      <c r="A11" s="199" t="s">
        <v>133</v>
      </c>
      <c r="B11" s="192">
        <v>7226</v>
      </c>
      <c r="C11" s="195">
        <v>6818</v>
      </c>
      <c r="D11" s="195">
        <f t="shared" ref="D11:D17" si="0">ROUND(B11/C11*100,2)</f>
        <v>105.98</v>
      </c>
    </row>
    <row r="12" spans="1:4" ht="22.9" customHeight="1">
      <c r="A12" s="199" t="s">
        <v>134</v>
      </c>
      <c r="B12" s="192">
        <v>272</v>
      </c>
      <c r="C12" s="195">
        <v>295</v>
      </c>
      <c r="D12" s="195">
        <f t="shared" si="0"/>
        <v>92.2</v>
      </c>
    </row>
    <row r="13" spans="1:4" ht="22.9" customHeight="1">
      <c r="A13" s="199" t="s">
        <v>135</v>
      </c>
      <c r="B13" s="192">
        <v>400</v>
      </c>
      <c r="C13" s="195">
        <v>315</v>
      </c>
      <c r="D13" s="195">
        <f t="shared" si="0"/>
        <v>126.98</v>
      </c>
    </row>
    <row r="14" spans="1:4" ht="22.9" customHeight="1">
      <c r="A14" s="199" t="s">
        <v>136</v>
      </c>
      <c r="B14" s="192">
        <v>7</v>
      </c>
      <c r="C14" s="195">
        <v>7</v>
      </c>
      <c r="D14" s="195">
        <f t="shared" si="0"/>
        <v>100</v>
      </c>
    </row>
    <row r="15" spans="1:4" ht="22.9" customHeight="1">
      <c r="A15" s="200" t="s">
        <v>110</v>
      </c>
      <c r="B15" s="197">
        <f>SUM(B16:B17)</f>
        <v>19064</v>
      </c>
      <c r="C15" s="197">
        <f>SUM(C16:C17)</f>
        <v>16753</v>
      </c>
      <c r="D15" s="197">
        <f t="shared" si="0"/>
        <v>113.79</v>
      </c>
    </row>
    <row r="16" spans="1:4" ht="22.9" customHeight="1">
      <c r="A16" s="191" t="s">
        <v>137</v>
      </c>
      <c r="B16" s="192">
        <v>18294</v>
      </c>
      <c r="C16" s="195">
        <v>16123</v>
      </c>
      <c r="D16" s="195">
        <f t="shared" si="0"/>
        <v>113.47</v>
      </c>
    </row>
    <row r="17" spans="1:4" ht="22.9" customHeight="1">
      <c r="A17" s="191" t="s">
        <v>138</v>
      </c>
      <c r="B17" s="192">
        <v>770</v>
      </c>
      <c r="C17" s="195">
        <v>630</v>
      </c>
      <c r="D17" s="195">
        <f t="shared" si="0"/>
        <v>122.22</v>
      </c>
    </row>
    <row r="18" spans="1:4" ht="22.9" customHeight="1">
      <c r="A18" s="62" t="s">
        <v>111</v>
      </c>
      <c r="B18" s="111"/>
      <c r="C18" s="111"/>
      <c r="D18" s="112"/>
    </row>
    <row r="19" spans="1:4" ht="22.9" customHeight="1">
      <c r="A19" s="113" t="s">
        <v>346</v>
      </c>
      <c r="B19" s="111"/>
      <c r="C19" s="111"/>
      <c r="D19" s="112"/>
    </row>
    <row r="20" spans="1:4" ht="22.9" customHeight="1">
      <c r="A20" s="113" t="s">
        <v>347</v>
      </c>
      <c r="B20" s="111"/>
      <c r="C20" s="111"/>
      <c r="D20" s="112"/>
    </row>
    <row r="21" spans="1:4" ht="22.9" customHeight="1">
      <c r="A21" s="113" t="s">
        <v>348</v>
      </c>
      <c r="B21" s="111"/>
      <c r="C21" s="111"/>
      <c r="D21" s="112"/>
    </row>
    <row r="22" spans="1:4" ht="22.9" customHeight="1">
      <c r="A22" s="62" t="s">
        <v>112</v>
      </c>
      <c r="B22" s="111"/>
      <c r="C22" s="111"/>
      <c r="D22" s="112"/>
    </row>
    <row r="23" spans="1:4" ht="22.9" customHeight="1">
      <c r="A23" s="114" t="s">
        <v>113</v>
      </c>
      <c r="B23" s="111"/>
      <c r="C23" s="111"/>
      <c r="D23" s="112"/>
    </row>
    <row r="24" spans="1:4" ht="22.9" customHeight="1">
      <c r="A24" s="115" t="s">
        <v>349</v>
      </c>
      <c r="B24" s="111"/>
      <c r="C24" s="111"/>
      <c r="D24" s="112"/>
    </row>
    <row r="25" spans="1:4" ht="22.9" customHeight="1">
      <c r="A25" s="115" t="s">
        <v>350</v>
      </c>
      <c r="B25" s="111"/>
      <c r="C25" s="111"/>
      <c r="D25" s="112"/>
    </row>
    <row r="26" spans="1:4" ht="22.9" customHeight="1">
      <c r="A26" s="115" t="s">
        <v>351</v>
      </c>
      <c r="B26" s="111"/>
      <c r="C26" s="111"/>
      <c r="D26" s="112"/>
    </row>
    <row r="27" spans="1:4" ht="22.9" customHeight="1">
      <c r="A27" s="58" t="s">
        <v>114</v>
      </c>
      <c r="B27" s="111"/>
      <c r="C27" s="111"/>
      <c r="D27" s="112"/>
    </row>
    <row r="28" spans="1:4" ht="22.9" customHeight="1">
      <c r="A28" s="116" t="s">
        <v>352</v>
      </c>
      <c r="B28" s="111"/>
      <c r="C28" s="111"/>
      <c r="D28" s="112"/>
    </row>
    <row r="29" spans="1:4" ht="22.9" customHeight="1">
      <c r="A29" s="116" t="s">
        <v>353</v>
      </c>
      <c r="B29" s="111"/>
      <c r="C29" s="111"/>
      <c r="D29" s="112"/>
    </row>
    <row r="30" spans="1:4" ht="22.9" customHeight="1">
      <c r="A30" s="116" t="s">
        <v>354</v>
      </c>
      <c r="B30" s="111"/>
      <c r="C30" s="111"/>
      <c r="D30" s="112"/>
    </row>
    <row r="31" spans="1:4" ht="22.9" customHeight="1">
      <c r="A31" s="114" t="s">
        <v>115</v>
      </c>
      <c r="B31" s="111"/>
      <c r="C31" s="111"/>
      <c r="D31" s="112"/>
    </row>
    <row r="32" spans="1:4" ht="22.9" customHeight="1">
      <c r="A32" s="117" t="s">
        <v>355</v>
      </c>
      <c r="B32" s="111"/>
      <c r="C32" s="111"/>
      <c r="D32" s="112"/>
    </row>
    <row r="33" spans="1:4" ht="22.9" customHeight="1">
      <c r="A33" s="117" t="s">
        <v>353</v>
      </c>
      <c r="B33" s="111"/>
      <c r="C33" s="111"/>
      <c r="D33" s="112"/>
    </row>
    <row r="34" spans="1:4" ht="22.9" customHeight="1">
      <c r="A34" s="117" t="s">
        <v>356</v>
      </c>
      <c r="B34" s="111"/>
      <c r="C34" s="111"/>
      <c r="D34" s="112"/>
    </row>
    <row r="35" spans="1:4" ht="22.9" customHeight="1">
      <c r="A35" s="62" t="s">
        <v>116</v>
      </c>
      <c r="B35" s="111"/>
      <c r="C35" s="111"/>
      <c r="D35" s="112"/>
    </row>
    <row r="36" spans="1:4" ht="22.9" customHeight="1">
      <c r="A36" s="118" t="s">
        <v>388</v>
      </c>
      <c r="B36" s="111"/>
      <c r="C36" s="111"/>
      <c r="D36" s="112"/>
    </row>
    <row r="37" spans="1:4" ht="22.9" customHeight="1">
      <c r="A37" s="118" t="s">
        <v>122</v>
      </c>
      <c r="B37" s="111"/>
      <c r="C37" s="111"/>
      <c r="D37" s="112"/>
    </row>
    <row r="38" spans="1:4" ht="22.9" customHeight="1">
      <c r="A38" s="118" t="s">
        <v>123</v>
      </c>
      <c r="B38" s="111"/>
      <c r="C38" s="111"/>
      <c r="D38" s="112"/>
    </row>
    <row r="39" spans="1:4" ht="22.9" customHeight="1">
      <c r="A39" s="118" t="s">
        <v>124</v>
      </c>
      <c r="B39" s="111"/>
      <c r="C39" s="111"/>
      <c r="D39" s="112"/>
    </row>
    <row r="40" spans="1:4" ht="22.9" customHeight="1">
      <c r="A40" s="62" t="s">
        <v>117</v>
      </c>
      <c r="B40" s="111"/>
      <c r="C40" s="111"/>
      <c r="D40" s="112"/>
    </row>
    <row r="41" spans="1:4" ht="22.9" customHeight="1">
      <c r="A41" s="119" t="s">
        <v>148</v>
      </c>
      <c r="B41" s="111"/>
      <c r="C41" s="111"/>
      <c r="D41" s="112"/>
    </row>
    <row r="42" spans="1:4" ht="22.9" customHeight="1">
      <c r="A42" s="119" t="s">
        <v>125</v>
      </c>
      <c r="B42" s="111"/>
      <c r="C42" s="111"/>
      <c r="D42" s="112"/>
    </row>
    <row r="43" spans="1:4" ht="22.9" customHeight="1">
      <c r="A43" s="119" t="s">
        <v>147</v>
      </c>
      <c r="B43" s="111"/>
      <c r="C43" s="111"/>
      <c r="D43" s="112"/>
    </row>
    <row r="44" spans="1:4" ht="22.9" customHeight="1">
      <c r="A44" s="119" t="s">
        <v>126</v>
      </c>
      <c r="B44" s="111"/>
      <c r="C44" s="111"/>
      <c r="D44" s="112"/>
    </row>
    <row r="45" spans="1:4" ht="22.9" customHeight="1">
      <c r="A45" s="119" t="s">
        <v>127</v>
      </c>
      <c r="B45" s="111"/>
      <c r="C45" s="111"/>
      <c r="D45" s="112"/>
    </row>
    <row r="46" spans="1:4" ht="22.9" customHeight="1">
      <c r="A46" s="62" t="s">
        <v>118</v>
      </c>
      <c r="B46" s="111"/>
      <c r="C46" s="111"/>
      <c r="D46" s="112"/>
    </row>
    <row r="47" spans="1:4" ht="22.9" customHeight="1">
      <c r="A47" s="120" t="s">
        <v>357</v>
      </c>
      <c r="B47" s="111"/>
      <c r="C47" s="111"/>
      <c r="D47" s="112"/>
    </row>
    <row r="48" spans="1:4" ht="22.9" customHeight="1">
      <c r="A48" s="120" t="s">
        <v>128</v>
      </c>
      <c r="B48" s="111"/>
      <c r="C48" s="111"/>
      <c r="D48" s="112"/>
    </row>
    <row r="49" spans="1:4" ht="22.9" customHeight="1">
      <c r="A49" s="120" t="s">
        <v>129</v>
      </c>
      <c r="B49" s="111"/>
      <c r="C49" s="111"/>
      <c r="D49" s="112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4" sqref="E4"/>
    </sheetView>
  </sheetViews>
  <sheetFormatPr defaultColWidth="8.75" defaultRowHeight="14.25"/>
  <cols>
    <col min="1" max="1" width="12.875" style="154" customWidth="1"/>
    <col min="2" max="2" width="33.875" style="154" customWidth="1"/>
    <col min="3" max="3" width="28.5" style="154" customWidth="1"/>
    <col min="4" max="16384" width="8.75" style="154"/>
  </cols>
  <sheetData>
    <row r="1" spans="1:3">
      <c r="A1" s="154" t="s">
        <v>587</v>
      </c>
    </row>
    <row r="2" spans="1:3" ht="29.45" customHeight="1">
      <c r="A2" s="226" t="s">
        <v>709</v>
      </c>
      <c r="B2" s="226"/>
      <c r="C2" s="226"/>
    </row>
    <row r="3" spans="1:3" ht="25.9" customHeight="1">
      <c r="A3" s="155"/>
      <c r="B3" s="156"/>
      <c r="C3" s="157" t="s">
        <v>688</v>
      </c>
    </row>
    <row r="4" spans="1:3" ht="29.25" customHeight="1">
      <c r="A4" s="223" t="s">
        <v>689</v>
      </c>
      <c r="B4" s="223"/>
      <c r="C4" s="183" t="s">
        <v>690</v>
      </c>
    </row>
    <row r="5" spans="1:3" ht="29.25" customHeight="1">
      <c r="A5" s="224" t="s">
        <v>770</v>
      </c>
      <c r="B5" s="224"/>
      <c r="C5" s="202">
        <v>157946.96</v>
      </c>
    </row>
    <row r="6" spans="1:3" ht="29.25" customHeight="1">
      <c r="A6" s="224" t="s">
        <v>711</v>
      </c>
      <c r="B6" s="224"/>
      <c r="C6" s="202">
        <v>16205.02</v>
      </c>
    </row>
    <row r="7" spans="1:3" ht="29.25" customHeight="1">
      <c r="A7" s="224" t="s">
        <v>712</v>
      </c>
      <c r="B7" s="224"/>
      <c r="C7" s="202">
        <v>1438.3999999999996</v>
      </c>
    </row>
    <row r="8" spans="1:3" ht="29.25" customHeight="1">
      <c r="A8" s="224" t="s">
        <v>713</v>
      </c>
      <c r="B8" s="224"/>
      <c r="C8" s="201">
        <v>172713.58</v>
      </c>
    </row>
    <row r="9" spans="1:3" ht="29.25" customHeight="1">
      <c r="A9" s="223" t="s">
        <v>691</v>
      </c>
      <c r="B9" s="223"/>
      <c r="C9" s="158" t="s">
        <v>690</v>
      </c>
    </row>
    <row r="10" spans="1:3" ht="29.25" customHeight="1">
      <c r="A10" s="224" t="s">
        <v>771</v>
      </c>
      <c r="B10" s="224"/>
      <c r="C10" s="203">
        <v>168806</v>
      </c>
    </row>
    <row r="11" spans="1:3" ht="29.25" customHeight="1">
      <c r="A11" s="224" t="s">
        <v>714</v>
      </c>
      <c r="B11" s="224"/>
      <c r="C11" s="203">
        <v>16644</v>
      </c>
    </row>
    <row r="12" spans="1:3" ht="29.25" customHeight="1">
      <c r="A12" s="224" t="s">
        <v>715</v>
      </c>
      <c r="B12" s="224"/>
      <c r="C12" s="203">
        <v>185450</v>
      </c>
    </row>
    <row r="13" spans="1:3" ht="54.6" customHeight="1">
      <c r="A13" s="225" t="s">
        <v>692</v>
      </c>
      <c r="B13" s="225"/>
      <c r="C13" s="225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3:C1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4" sqref="E4"/>
    </sheetView>
  </sheetViews>
  <sheetFormatPr defaultColWidth="8.75" defaultRowHeight="14.25"/>
  <cols>
    <col min="1" max="1" width="12.875" style="154" customWidth="1"/>
    <col min="2" max="2" width="33.875" style="154" customWidth="1"/>
    <col min="3" max="3" width="28.5" style="154" customWidth="1"/>
    <col min="4" max="16384" width="8.75" style="154"/>
  </cols>
  <sheetData>
    <row r="1" spans="1:3">
      <c r="A1" s="154" t="s">
        <v>589</v>
      </c>
    </row>
    <row r="2" spans="1:3" ht="29.45" customHeight="1">
      <c r="A2" s="226" t="s">
        <v>710</v>
      </c>
      <c r="B2" s="226"/>
      <c r="C2" s="226"/>
    </row>
    <row r="3" spans="1:3" ht="25.9" customHeight="1">
      <c r="A3" s="155"/>
      <c r="B3" s="156"/>
      <c r="C3" s="157" t="s">
        <v>688</v>
      </c>
    </row>
    <row r="4" spans="1:3" ht="29.25" customHeight="1">
      <c r="A4" s="227" t="s">
        <v>689</v>
      </c>
      <c r="B4" s="227"/>
      <c r="C4" s="184" t="s">
        <v>690</v>
      </c>
    </row>
    <row r="5" spans="1:3" ht="29.25" customHeight="1">
      <c r="A5" s="228" t="s">
        <v>772</v>
      </c>
      <c r="B5" s="228"/>
      <c r="C5" s="205">
        <v>136864</v>
      </c>
    </row>
    <row r="6" spans="1:3" ht="29.25" customHeight="1">
      <c r="A6" s="228" t="s">
        <v>716</v>
      </c>
      <c r="B6" s="228"/>
      <c r="C6" s="205">
        <v>41300</v>
      </c>
    </row>
    <row r="7" spans="1:3" ht="29.25" customHeight="1">
      <c r="A7" s="228" t="s">
        <v>717</v>
      </c>
      <c r="B7" s="228"/>
      <c r="C7" s="205"/>
    </row>
    <row r="8" spans="1:3" ht="29.25" customHeight="1">
      <c r="A8" s="228" t="s">
        <v>718</v>
      </c>
      <c r="B8" s="228"/>
      <c r="C8" s="205">
        <v>178164</v>
      </c>
    </row>
    <row r="9" spans="1:3" ht="29.25" customHeight="1">
      <c r="A9" s="227" t="s">
        <v>691</v>
      </c>
      <c r="B9" s="227"/>
      <c r="C9" s="204" t="s">
        <v>780</v>
      </c>
    </row>
    <row r="10" spans="1:3" ht="29.25" customHeight="1">
      <c r="A10" s="228" t="s">
        <v>773</v>
      </c>
      <c r="B10" s="228"/>
      <c r="C10" s="203">
        <v>139343</v>
      </c>
    </row>
    <row r="11" spans="1:3" ht="29.25" customHeight="1">
      <c r="A11" s="228" t="s">
        <v>719</v>
      </c>
      <c r="B11" s="228"/>
      <c r="C11" s="203">
        <v>41300</v>
      </c>
    </row>
    <row r="12" spans="1:3" ht="29.25" customHeight="1">
      <c r="A12" s="228" t="s">
        <v>720</v>
      </c>
      <c r="B12" s="228"/>
      <c r="C12" s="203">
        <v>180643</v>
      </c>
    </row>
    <row r="13" spans="1:3" ht="54" customHeight="1">
      <c r="A13" s="225" t="s">
        <v>692</v>
      </c>
      <c r="B13" s="225"/>
      <c r="C13" s="225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3:C1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14</vt:i4>
      </vt:variant>
    </vt:vector>
  </HeadingPairs>
  <TitlesOfParts>
    <vt:vector size="32" baseType="lpstr">
      <vt:lpstr>目录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附表1!Print_Titles</vt:lpstr>
      <vt:lpstr>附表10!Print_Titles</vt:lpstr>
      <vt:lpstr>附表11!Print_Titles</vt:lpstr>
      <vt:lpstr>附表12!Print_Titles</vt:lpstr>
      <vt:lpstr>附表13!Print_Titles</vt:lpstr>
      <vt:lpstr>附表14!Print_Titles</vt:lpstr>
      <vt:lpstr>附表15!Print_Titles</vt:lpstr>
      <vt:lpstr>附表2!Print_Titles</vt:lpstr>
      <vt:lpstr>附表3!Print_Titles</vt:lpstr>
      <vt:lpstr>附表4!Print_Titles</vt:lpstr>
      <vt:lpstr>附表5!Print_Titles</vt:lpstr>
      <vt:lpstr>附表6!Print_Titles</vt:lpstr>
      <vt:lpstr>附表8!Print_Titles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朱文杰</cp:lastModifiedBy>
  <cp:lastPrinted>2019-05-05T02:44:57Z</cp:lastPrinted>
  <dcterms:created xsi:type="dcterms:W3CDTF">2008-01-10T09:59:00Z</dcterms:created>
  <dcterms:modified xsi:type="dcterms:W3CDTF">2020-02-20T02:41:18Z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