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2022年第一季" sheetId="36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K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医疗服务性收入占比=(业务收入-药品收入-卫生材料收入-检查收入-化验收入)/业务收入</t>
        </r>
      </text>
    </comment>
  </commentList>
</comments>
</file>

<file path=xl/sharedStrings.xml><?xml version="1.0" encoding="utf-8"?>
<sst xmlns="http://schemas.openxmlformats.org/spreadsheetml/2006/main" count="122" uniqueCount="87">
  <si>
    <t>漳平市中医院第一季度福建省公立医院质量信息公开指标</t>
  </si>
  <si>
    <t>漳平市第二医院人均收费情况表（2022年1-3月）</t>
  </si>
  <si>
    <t>一级指标</t>
  </si>
  <si>
    <t>二级指标</t>
  </si>
  <si>
    <t>2022年第一季度</t>
  </si>
  <si>
    <t>数据来源</t>
  </si>
  <si>
    <t>资源配置</t>
  </si>
  <si>
    <t>门急诊人次（人次）</t>
  </si>
  <si>
    <t>医院管理系统</t>
  </si>
  <si>
    <t>项目</t>
  </si>
  <si>
    <t>单位</t>
  </si>
  <si>
    <t>金额</t>
  </si>
  <si>
    <t>金额（元）</t>
  </si>
  <si>
    <t>门诊</t>
  </si>
  <si>
    <t>住院</t>
  </si>
  <si>
    <t>合计</t>
  </si>
  <si>
    <t>出院人数（人）</t>
  </si>
  <si>
    <t>１、医疗收入</t>
  </si>
  <si>
    <t>元</t>
  </si>
  <si>
    <t>药占比</t>
  </si>
  <si>
    <t>总费用</t>
  </si>
  <si>
    <t>核定床位数</t>
  </si>
  <si>
    <t>医疗机构注册系统</t>
  </si>
  <si>
    <t>２、门诊收入</t>
  </si>
  <si>
    <t>卫生材料占医疗收入比例</t>
  </si>
  <si>
    <t>西药</t>
  </si>
  <si>
    <t>开放床日数</t>
  </si>
  <si>
    <t>３、门（急）诊人次数</t>
  </si>
  <si>
    <t>人次</t>
  </si>
  <si>
    <t>检查检验收入占医疗收入比例</t>
  </si>
  <si>
    <t>中成药</t>
  </si>
  <si>
    <t>床医比</t>
  </si>
  <si>
    <r>
      <rPr>
        <sz val="11"/>
        <color indexed="8"/>
        <rFont val="宋体"/>
        <charset val="134"/>
      </rPr>
      <t>1：</t>
    </r>
    <r>
      <rPr>
        <sz val="11"/>
        <color indexed="8"/>
        <rFont val="宋体"/>
        <charset val="134"/>
      </rPr>
      <t>0.675</t>
    </r>
  </si>
  <si>
    <t>４、人均门诊费用</t>
  </si>
  <si>
    <t>医务性收入占比</t>
  </si>
  <si>
    <t>中草药</t>
  </si>
  <si>
    <t>床护比</t>
  </si>
  <si>
    <r>
      <rPr>
        <sz val="11"/>
        <color indexed="8"/>
        <rFont val="宋体"/>
        <charset val="134"/>
      </rPr>
      <t>1：</t>
    </r>
    <r>
      <rPr>
        <sz val="11"/>
        <color indexed="8"/>
        <rFont val="宋体"/>
        <charset val="134"/>
      </rPr>
      <t>0.8</t>
    </r>
  </si>
  <si>
    <t>１）挂号、诊察、治疗、手术费</t>
  </si>
  <si>
    <t>挂号费</t>
  </si>
  <si>
    <t>医疗效率</t>
  </si>
  <si>
    <t>平均住院天数</t>
  </si>
  <si>
    <t>占比</t>
  </si>
  <si>
    <t>床位费</t>
  </si>
  <si>
    <t>医疗管理</t>
  </si>
  <si>
    <t>抗菌药物使用强度</t>
  </si>
  <si>
    <t>２）检查、检验收入</t>
  </si>
  <si>
    <t>诊察费</t>
  </si>
  <si>
    <t>医疗费用</t>
  </si>
  <si>
    <t>门急诊人次均费用（元）</t>
  </si>
  <si>
    <t>护理费</t>
  </si>
  <si>
    <t>住院人次均费用（元）</t>
  </si>
  <si>
    <t>３） 卫生材料收入</t>
  </si>
  <si>
    <t>检查费</t>
  </si>
  <si>
    <t>医院收入结构</t>
  </si>
  <si>
    <t>药品收入占（不含中药饮片）占比（%）</t>
  </si>
  <si>
    <t>化验费</t>
  </si>
  <si>
    <t>中药饮片收入占比</t>
  </si>
  <si>
    <t>４）药品收入</t>
  </si>
  <si>
    <t>治疗费</t>
  </si>
  <si>
    <t>耗材收入占比</t>
  </si>
  <si>
    <t>手术费</t>
  </si>
  <si>
    <t>检查检验收入占医疗收入比例（%）</t>
  </si>
  <si>
    <t>５、出院人数</t>
  </si>
  <si>
    <t>人</t>
  </si>
  <si>
    <t>救护车费</t>
  </si>
  <si>
    <t>医务性收入占医疗收入比例（%）</t>
  </si>
  <si>
    <t>６、住院收入</t>
  </si>
  <si>
    <t>万元</t>
  </si>
  <si>
    <t>其他费</t>
  </si>
  <si>
    <t>７、人均住院收费水平</t>
  </si>
  <si>
    <t>MRI费</t>
  </si>
  <si>
    <t>１）床位、诊察、治疗、手术、护理</t>
  </si>
  <si>
    <t>CT费</t>
  </si>
  <si>
    <t>彩超费</t>
  </si>
  <si>
    <t>２）检查收入</t>
  </si>
  <si>
    <t>输氧费</t>
  </si>
  <si>
    <t>输血费</t>
  </si>
  <si>
    <t>麻醉费</t>
  </si>
  <si>
    <t>麻醉相关费</t>
  </si>
  <si>
    <t>其他医疗费</t>
  </si>
  <si>
    <t>病历</t>
  </si>
  <si>
    <t>医学观察点</t>
  </si>
  <si>
    <t>入院人数</t>
  </si>
  <si>
    <t>实际开放床日数</t>
  </si>
  <si>
    <t>实际占用床日数</t>
  </si>
  <si>
    <t>出院者占用总床日数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</si>
</sst>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_ "/>
    <numFmt numFmtId="43" formatCode="_ * #,##0.00_ ;_ * \-#,##0.00_ ;_ * &quot;-&quot;??_ ;_ @_ "/>
    <numFmt numFmtId="177" formatCode="#,##0.00_ "/>
  </numFmts>
  <fonts count="28"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6"/>
      <color indexed="8"/>
      <name val="黑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6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3" borderId="10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1" fillId="22" borderId="13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23" fillId="25" borderId="14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2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177" fontId="0" fillId="0" borderId="2" xfId="0" applyNumberFormat="1" applyBorder="1" applyAlignment="1">
      <alignment horizontal="center" vertical="center"/>
    </xf>
    <xf numFmtId="177" fontId="0" fillId="2" borderId="2" xfId="0" applyNumberFormat="1" applyFill="1" applyBorder="1" applyAlignment="1">
      <alignment horizontal="center" vertical="center"/>
    </xf>
    <xf numFmtId="10" fontId="0" fillId="2" borderId="2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 wrapText="1"/>
    </xf>
    <xf numFmtId="177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0" fillId="0" borderId="2" xfId="0" applyFont="1" applyBorder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left" vertical="center"/>
    </xf>
    <xf numFmtId="0" fontId="3" fillId="0" borderId="0" xfId="0" applyFont="1">
      <alignment vertical="center"/>
    </xf>
    <xf numFmtId="0" fontId="3" fillId="3" borderId="2" xfId="0" applyFont="1" applyFill="1" applyBorder="1" applyAlignment="1">
      <alignment horizontal="center" vertical="top" wrapText="1"/>
    </xf>
    <xf numFmtId="177" fontId="3" fillId="3" borderId="2" xfId="0" applyNumberFormat="1" applyFont="1" applyFill="1" applyBorder="1" applyAlignment="1">
      <alignment horizontal="center" vertical="top" wrapText="1"/>
    </xf>
    <xf numFmtId="0" fontId="3" fillId="0" borderId="2" xfId="0" applyFont="1" applyBorder="1">
      <alignment vertical="center"/>
    </xf>
    <xf numFmtId="177" fontId="3" fillId="0" borderId="2" xfId="0" applyNumberFormat="1" applyFont="1" applyBorder="1">
      <alignment vertical="center"/>
    </xf>
    <xf numFmtId="177" fontId="3" fillId="0" borderId="2" xfId="0" applyNumberFormat="1" applyFont="1" applyFill="1" applyBorder="1">
      <alignment vertical="center"/>
    </xf>
    <xf numFmtId="177" fontId="3" fillId="0" borderId="2" xfId="0" applyNumberFormat="1" applyFont="1" applyBorder="1" applyAlignment="1">
      <alignment horizontal="center" vertical="center" wrapText="1"/>
    </xf>
    <xf numFmtId="10" fontId="3" fillId="3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top" wrapText="1"/>
    </xf>
    <xf numFmtId="177" fontId="3" fillId="4" borderId="2" xfId="0" applyNumberFormat="1" applyFont="1" applyFill="1" applyBorder="1">
      <alignment vertical="center"/>
    </xf>
    <xf numFmtId="177" fontId="0" fillId="4" borderId="2" xfId="0" applyNumberFormat="1" applyFill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4" borderId="2" xfId="0" applyNumberFormat="1" applyFont="1" applyFill="1" applyBorder="1" applyAlignment="1">
      <alignment horizontal="center" vertical="center" wrapText="1"/>
    </xf>
    <xf numFmtId="10" fontId="3" fillId="4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0" fontId="3" fillId="3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/>
    </xf>
    <xf numFmtId="10" fontId="3" fillId="3" borderId="2" xfId="0" applyNumberFormat="1" applyFont="1" applyFill="1" applyBorder="1" applyAlignment="1">
      <alignment horizontal="left" vertical="center"/>
    </xf>
    <xf numFmtId="10" fontId="3" fillId="4" borderId="2" xfId="0" applyNumberFormat="1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top"/>
    </xf>
    <xf numFmtId="10" fontId="3" fillId="3" borderId="6" xfId="0" applyNumberFormat="1" applyFont="1" applyFill="1" applyBorder="1" applyAlignment="1">
      <alignment horizontal="left" vertical="center"/>
    </xf>
    <xf numFmtId="0" fontId="3" fillId="3" borderId="0" xfId="0" applyFont="1" applyFill="1" applyAlignment="1">
      <alignment horizontal="center" vertical="top"/>
    </xf>
    <xf numFmtId="10" fontId="3" fillId="3" borderId="0" xfId="0" applyNumberFormat="1" applyFont="1" applyFill="1" applyAlignment="1">
      <alignment horizontal="left" vertical="center"/>
    </xf>
    <xf numFmtId="0" fontId="3" fillId="4" borderId="2" xfId="0" applyFont="1" applyFill="1" applyBorder="1" applyAlignment="1">
      <alignment horizontal="center" wrapText="1"/>
    </xf>
    <xf numFmtId="177" fontId="0" fillId="0" borderId="2" xfId="0" applyNumberFormat="1" applyBorder="1" applyAlignment="1">
      <alignment horizontal="left" vertical="center"/>
    </xf>
    <xf numFmtId="0" fontId="4" fillId="0" borderId="2" xfId="44" applyFont="1" applyFill="1" applyBorder="1" applyAlignment="1">
      <alignment horizontal="center" vertical="center" wrapText="1"/>
    </xf>
    <xf numFmtId="177" fontId="4" fillId="0" borderId="2" xfId="44" applyNumberFormat="1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千位分隔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tabSelected="1" topLeftCell="A5" workbookViewId="0">
      <selection activeCell="E12" sqref="E12"/>
    </sheetView>
  </sheetViews>
  <sheetFormatPr defaultColWidth="9" defaultRowHeight="14"/>
  <cols>
    <col min="1" max="1" width="14.6272727272727" customWidth="1"/>
    <col min="2" max="2" width="31.7545454545455" style="1" customWidth="1"/>
    <col min="3" max="3" width="19.2545454545455" style="2" customWidth="1"/>
    <col min="4" max="4" width="18.3727272727273" customWidth="1"/>
    <col min="8" max="9" width="9" hidden="1" customWidth="1"/>
    <col min="10" max="10" width="13.1272727272727" hidden="1" customWidth="1"/>
    <col min="11" max="13" width="9" hidden="1" customWidth="1"/>
    <col min="14" max="14" width="13.1272727272727" hidden="1" customWidth="1"/>
    <col min="15" max="15" width="11.1272727272727" hidden="1" customWidth="1"/>
    <col min="16" max="16" width="14.8727272727273" hidden="1" customWidth="1"/>
  </cols>
  <sheetData>
    <row r="1" ht="23" spans="1:16">
      <c r="A1" s="3" t="s">
        <v>0</v>
      </c>
      <c r="B1" s="3"/>
      <c r="C1" s="3"/>
      <c r="D1" s="3"/>
      <c r="H1" s="4" t="s">
        <v>1</v>
      </c>
      <c r="I1" s="4"/>
      <c r="J1" s="4"/>
      <c r="K1" s="4"/>
      <c r="L1" s="4"/>
      <c r="M1" s="4"/>
      <c r="N1" s="4"/>
      <c r="O1" s="4"/>
      <c r="P1" s="27"/>
    </row>
    <row r="2" ht="21.75" customHeight="1" spans="1:16">
      <c r="A2" s="5" t="s">
        <v>2</v>
      </c>
      <c r="B2" s="6" t="s">
        <v>3</v>
      </c>
      <c r="C2" s="7" t="s">
        <v>4</v>
      </c>
      <c r="D2" s="7" t="s">
        <v>5</v>
      </c>
      <c r="L2" s="28"/>
      <c r="M2" s="29"/>
      <c r="N2" s="27"/>
      <c r="O2" s="27"/>
      <c r="P2" s="27"/>
    </row>
    <row r="3" ht="21.75" customHeight="1" spans="1:16">
      <c r="A3" s="8" t="s">
        <v>6</v>
      </c>
      <c r="B3" s="9" t="s">
        <v>7</v>
      </c>
      <c r="C3" s="10">
        <f>J6</f>
        <v>2796</v>
      </c>
      <c r="D3" s="11" t="s">
        <v>8</v>
      </c>
      <c r="H3" s="12" t="s">
        <v>9</v>
      </c>
      <c r="I3" s="12" t="s">
        <v>10</v>
      </c>
      <c r="J3" s="12" t="s">
        <v>11</v>
      </c>
      <c r="K3" s="30" t="s">
        <v>9</v>
      </c>
      <c r="L3" s="31" t="s">
        <v>12</v>
      </c>
      <c r="M3" s="32"/>
      <c r="N3" s="33" t="s">
        <v>13</v>
      </c>
      <c r="O3" s="33" t="s">
        <v>14</v>
      </c>
      <c r="P3" s="34" t="s">
        <v>15</v>
      </c>
    </row>
    <row r="4" ht="21.75" customHeight="1" spans="1:16">
      <c r="A4" s="13"/>
      <c r="B4" s="9" t="s">
        <v>16</v>
      </c>
      <c r="C4" s="10">
        <f>J16</f>
        <v>0</v>
      </c>
      <c r="D4" s="11" t="s">
        <v>8</v>
      </c>
      <c r="H4" s="12" t="s">
        <v>17</v>
      </c>
      <c r="I4" s="12" t="s">
        <v>18</v>
      </c>
      <c r="J4" s="35">
        <f>N4+O4</f>
        <v>368419.93</v>
      </c>
      <c r="K4" s="30" t="s">
        <v>19</v>
      </c>
      <c r="L4" s="36">
        <f>ROUND((P5+P6)/(P4-P7),4)</f>
        <v>0.4216</v>
      </c>
      <c r="M4" s="37" t="s">
        <v>20</v>
      </c>
      <c r="N4" s="38">
        <f>SUM(N5:N27)</f>
        <v>353612.8</v>
      </c>
      <c r="O4" s="38">
        <f>SUM(O5:O27)</f>
        <v>14807.13</v>
      </c>
      <c r="P4" s="39">
        <f t="shared" ref="P4:P27" si="0">SUM(N4:O4)</f>
        <v>368419.93</v>
      </c>
    </row>
    <row r="5" ht="21.75" customHeight="1" spans="1:16">
      <c r="A5" s="13"/>
      <c r="B5" s="9" t="s">
        <v>21</v>
      </c>
      <c r="C5" s="10">
        <v>100</v>
      </c>
      <c r="D5" s="11" t="s">
        <v>22</v>
      </c>
      <c r="H5" s="12" t="s">
        <v>23</v>
      </c>
      <c r="I5" s="12" t="s">
        <v>18</v>
      </c>
      <c r="J5" s="35">
        <f>N4</f>
        <v>353612.8</v>
      </c>
      <c r="K5" s="30" t="s">
        <v>24</v>
      </c>
      <c r="L5" s="36">
        <f>P17/P4</f>
        <v>0.00297855764751923</v>
      </c>
      <c r="M5" s="40" t="s">
        <v>25</v>
      </c>
      <c r="N5" s="33">
        <v>109137.53</v>
      </c>
      <c r="O5" s="33">
        <v>225.03</v>
      </c>
      <c r="P5" s="39">
        <f t="shared" si="0"/>
        <v>109362.56</v>
      </c>
    </row>
    <row r="6" ht="21.75" customHeight="1" spans="1:16">
      <c r="A6" s="13"/>
      <c r="B6" s="9" t="s">
        <v>26</v>
      </c>
      <c r="C6" s="10">
        <f>M28</f>
        <v>0</v>
      </c>
      <c r="D6" s="11" t="s">
        <v>8</v>
      </c>
      <c r="H6" s="12" t="s">
        <v>27</v>
      </c>
      <c r="I6" s="12" t="s">
        <v>28</v>
      </c>
      <c r="J6" s="41">
        <v>2796</v>
      </c>
      <c r="K6" s="30" t="s">
        <v>29</v>
      </c>
      <c r="L6" s="42">
        <f>(P12+P13+P18+P19+P20)/P4</f>
        <v>0.136496415924079</v>
      </c>
      <c r="M6" s="43" t="s">
        <v>30</v>
      </c>
      <c r="N6" s="33">
        <v>0</v>
      </c>
      <c r="O6" s="33">
        <v>0</v>
      </c>
      <c r="P6" s="39">
        <f t="shared" si="0"/>
        <v>0</v>
      </c>
    </row>
    <row r="7" ht="21.75" customHeight="1" spans="1:16">
      <c r="A7" s="13"/>
      <c r="B7" s="9" t="s">
        <v>31</v>
      </c>
      <c r="C7" s="14" t="s">
        <v>32</v>
      </c>
      <c r="D7" s="11" t="s">
        <v>8</v>
      </c>
      <c r="H7" s="12" t="s">
        <v>33</v>
      </c>
      <c r="I7" s="12" t="s">
        <v>18</v>
      </c>
      <c r="J7" s="35">
        <f>J5/J6</f>
        <v>126.47095851216</v>
      </c>
      <c r="K7" s="30" t="s">
        <v>34</v>
      </c>
      <c r="L7" s="44">
        <f>(P4-P5-P6-P7-P17-P12-P13-P18-P19-P20)/P4</f>
        <v>0.267688449970663</v>
      </c>
      <c r="M7" s="43" t="s">
        <v>35</v>
      </c>
      <c r="N7" s="33">
        <v>108186.09</v>
      </c>
      <c r="O7" s="33">
        <v>864.16</v>
      </c>
      <c r="P7" s="39">
        <f t="shared" si="0"/>
        <v>109050.25</v>
      </c>
    </row>
    <row r="8" ht="21.75" customHeight="1" spans="1:16">
      <c r="A8" s="15"/>
      <c r="B8" s="9" t="s">
        <v>36</v>
      </c>
      <c r="C8" s="14" t="s">
        <v>37</v>
      </c>
      <c r="D8" s="11" t="s">
        <v>8</v>
      </c>
      <c r="H8" s="12" t="s">
        <v>38</v>
      </c>
      <c r="I8" s="25" t="s">
        <v>18</v>
      </c>
      <c r="J8" s="45">
        <f>N8+N10+N11+N14+N15+N26</f>
        <v>73865.7</v>
      </c>
      <c r="K8" s="30"/>
      <c r="L8" s="46"/>
      <c r="M8" s="43" t="s">
        <v>39</v>
      </c>
      <c r="N8" s="33">
        <v>0</v>
      </c>
      <c r="O8" s="33">
        <v>0</v>
      </c>
      <c r="P8" s="39">
        <f t="shared" si="0"/>
        <v>0</v>
      </c>
    </row>
    <row r="9" ht="21.75" customHeight="1" spans="1:16">
      <c r="A9" s="16" t="s">
        <v>40</v>
      </c>
      <c r="B9" s="9" t="s">
        <v>41</v>
      </c>
      <c r="C9" s="17">
        <v>0</v>
      </c>
      <c r="D9" s="11" t="s">
        <v>8</v>
      </c>
      <c r="H9" s="12" t="s">
        <v>42</v>
      </c>
      <c r="I9" s="25"/>
      <c r="J9" s="45"/>
      <c r="K9" s="30"/>
      <c r="L9" s="36"/>
      <c r="M9" s="43" t="s">
        <v>43</v>
      </c>
      <c r="N9" s="33">
        <v>0</v>
      </c>
      <c r="O9" s="33">
        <v>1040</v>
      </c>
      <c r="P9" s="39">
        <f t="shared" si="0"/>
        <v>1040</v>
      </c>
    </row>
    <row r="10" ht="21.75" customHeight="1" spans="1:16">
      <c r="A10" s="16" t="s">
        <v>44</v>
      </c>
      <c r="B10" s="9" t="s">
        <v>45</v>
      </c>
      <c r="C10" s="17">
        <v>29.98</v>
      </c>
      <c r="D10" s="11" t="s">
        <v>8</v>
      </c>
      <c r="H10" s="12" t="s">
        <v>46</v>
      </c>
      <c r="I10" s="12" t="s">
        <v>18</v>
      </c>
      <c r="J10" s="35">
        <f>N12+N18+N19+N20</f>
        <v>32097</v>
      </c>
      <c r="K10" s="30"/>
      <c r="L10" s="46"/>
      <c r="M10" s="43" t="s">
        <v>47</v>
      </c>
      <c r="N10" s="33">
        <v>28653</v>
      </c>
      <c r="O10" s="33">
        <v>726</v>
      </c>
      <c r="P10" s="39">
        <f t="shared" si="0"/>
        <v>29379</v>
      </c>
    </row>
    <row r="11" ht="21.75" customHeight="1" spans="1:16">
      <c r="A11" s="8" t="s">
        <v>48</v>
      </c>
      <c r="B11" s="9" t="s">
        <v>49</v>
      </c>
      <c r="C11" s="18">
        <f>J7</f>
        <v>126.47095851216</v>
      </c>
      <c r="D11" s="11" t="s">
        <v>8</v>
      </c>
      <c r="H11" s="12" t="s">
        <v>42</v>
      </c>
      <c r="I11" s="12"/>
      <c r="J11" s="35"/>
      <c r="K11" s="30"/>
      <c r="L11" s="46"/>
      <c r="M11" s="43" t="s">
        <v>50</v>
      </c>
      <c r="N11" s="33">
        <v>0</v>
      </c>
      <c r="O11" s="33">
        <v>731</v>
      </c>
      <c r="P11" s="39">
        <f t="shared" si="0"/>
        <v>731</v>
      </c>
    </row>
    <row r="12" ht="21.75" customHeight="1" spans="1:16">
      <c r="A12" s="15"/>
      <c r="B12" s="9" t="s">
        <v>51</v>
      </c>
      <c r="C12" s="18">
        <v>0</v>
      </c>
      <c r="D12" s="11" t="s">
        <v>8</v>
      </c>
      <c r="H12" s="12" t="s">
        <v>52</v>
      </c>
      <c r="I12" s="12" t="s">
        <v>18</v>
      </c>
      <c r="J12" s="35">
        <f>N17</f>
        <v>1077.86</v>
      </c>
      <c r="K12" s="30"/>
      <c r="L12" s="46"/>
      <c r="M12" s="43" t="s">
        <v>53</v>
      </c>
      <c r="N12" s="33">
        <v>8995</v>
      </c>
      <c r="O12" s="33">
        <v>649</v>
      </c>
      <c r="P12" s="39">
        <f t="shared" si="0"/>
        <v>9644</v>
      </c>
    </row>
    <row r="13" ht="21.75" customHeight="1" spans="1:16">
      <c r="A13" s="5" t="s">
        <v>54</v>
      </c>
      <c r="B13" s="9" t="s">
        <v>55</v>
      </c>
      <c r="C13" s="19">
        <f>L4</f>
        <v>0.4216</v>
      </c>
      <c r="D13" s="11" t="s">
        <v>8</v>
      </c>
      <c r="H13" s="12" t="s">
        <v>42</v>
      </c>
      <c r="I13" s="12"/>
      <c r="J13" s="35"/>
      <c r="K13" s="30"/>
      <c r="L13" s="46"/>
      <c r="M13" s="43" t="s">
        <v>56</v>
      </c>
      <c r="N13" s="33">
        <v>14010</v>
      </c>
      <c r="O13" s="33">
        <v>1447</v>
      </c>
      <c r="P13" s="39">
        <f t="shared" si="0"/>
        <v>15457</v>
      </c>
    </row>
    <row r="14" ht="21.75" customHeight="1" spans="1:16">
      <c r="A14" s="5"/>
      <c r="B14" s="9" t="s">
        <v>57</v>
      </c>
      <c r="C14" s="19">
        <f>P7/P4</f>
        <v>0.295994437651622</v>
      </c>
      <c r="D14" s="11" t="s">
        <v>8</v>
      </c>
      <c r="H14" s="12" t="s">
        <v>58</v>
      </c>
      <c r="I14" s="12" t="s">
        <v>18</v>
      </c>
      <c r="J14" s="35">
        <f>N5+N6+N7</f>
        <v>217323.62</v>
      </c>
      <c r="K14" s="30"/>
      <c r="L14" s="46"/>
      <c r="M14" s="43" t="s">
        <v>59</v>
      </c>
      <c r="N14" s="33">
        <v>45043.7</v>
      </c>
      <c r="O14" s="33">
        <v>6929.5</v>
      </c>
      <c r="P14" s="39">
        <f t="shared" si="0"/>
        <v>51973.2</v>
      </c>
    </row>
    <row r="15" ht="21.75" customHeight="1" spans="1:16">
      <c r="A15" s="5"/>
      <c r="B15" s="9" t="s">
        <v>60</v>
      </c>
      <c r="C15" s="19">
        <f>P17/P4</f>
        <v>0.00297855764751923</v>
      </c>
      <c r="D15" s="11" t="s">
        <v>8</v>
      </c>
      <c r="H15" s="12" t="s">
        <v>42</v>
      </c>
      <c r="I15" s="12"/>
      <c r="J15" s="35"/>
      <c r="K15" s="30"/>
      <c r="L15" s="46"/>
      <c r="M15" s="43" t="s">
        <v>61</v>
      </c>
      <c r="N15" s="33">
        <v>169</v>
      </c>
      <c r="O15" s="33">
        <v>0</v>
      </c>
      <c r="P15" s="39">
        <f t="shared" si="0"/>
        <v>169</v>
      </c>
    </row>
    <row r="16" ht="21.75" customHeight="1" spans="1:16">
      <c r="A16" s="5"/>
      <c r="B16" s="9" t="s">
        <v>62</v>
      </c>
      <c r="C16" s="19">
        <f>L6</f>
        <v>0.136496415924079</v>
      </c>
      <c r="D16" s="11" t="s">
        <v>8</v>
      </c>
      <c r="H16" s="12" t="s">
        <v>63</v>
      </c>
      <c r="I16" s="12" t="s">
        <v>64</v>
      </c>
      <c r="J16" s="41">
        <v>0</v>
      </c>
      <c r="K16" s="30"/>
      <c r="L16" s="47"/>
      <c r="M16" s="43" t="s">
        <v>65</v>
      </c>
      <c r="N16" s="33">
        <v>0</v>
      </c>
      <c r="O16" s="33">
        <v>0</v>
      </c>
      <c r="P16" s="39">
        <f t="shared" si="0"/>
        <v>0</v>
      </c>
    </row>
    <row r="17" ht="21.75" customHeight="1" spans="1:16">
      <c r="A17" s="5"/>
      <c r="B17" s="9" t="s">
        <v>66</v>
      </c>
      <c r="C17" s="19">
        <f>L7</f>
        <v>0.267688449970663</v>
      </c>
      <c r="D17" s="11" t="s">
        <v>8</v>
      </c>
      <c r="H17" s="12" t="s">
        <v>67</v>
      </c>
      <c r="I17" s="12" t="s">
        <v>68</v>
      </c>
      <c r="J17" s="35">
        <f>O4</f>
        <v>14807.13</v>
      </c>
      <c r="K17" s="30"/>
      <c r="L17" s="46"/>
      <c r="M17" s="43" t="s">
        <v>69</v>
      </c>
      <c r="N17" s="33">
        <v>1077.86</v>
      </c>
      <c r="O17" s="33">
        <v>19.5</v>
      </c>
      <c r="P17" s="39">
        <f t="shared" si="0"/>
        <v>1097.36</v>
      </c>
    </row>
    <row r="18" ht="21.75" customHeight="1" spans="1:16">
      <c r="A18" s="20"/>
      <c r="B18" s="21"/>
      <c r="C18" s="22"/>
      <c r="H18" s="12" t="s">
        <v>70</v>
      </c>
      <c r="I18" s="12" t="s">
        <v>18</v>
      </c>
      <c r="J18" s="35" t="e">
        <f>J17/J16</f>
        <v>#DIV/0!</v>
      </c>
      <c r="K18" s="30"/>
      <c r="L18" s="46"/>
      <c r="M18" s="43" t="s">
        <v>71</v>
      </c>
      <c r="N18" s="33">
        <v>2780</v>
      </c>
      <c r="O18" s="33">
        <v>0</v>
      </c>
      <c r="P18" s="39">
        <f t="shared" si="0"/>
        <v>2780</v>
      </c>
    </row>
    <row r="19" ht="21.75" customHeight="1" spans="1:16">
      <c r="A19" s="23"/>
      <c r="B19" s="21"/>
      <c r="C19" s="24"/>
      <c r="H19" s="12" t="s">
        <v>72</v>
      </c>
      <c r="I19" s="12" t="s">
        <v>18</v>
      </c>
      <c r="J19" s="35">
        <f>(O8+O9+O10+O11+O14+O15)</f>
        <v>9426.5</v>
      </c>
      <c r="K19" s="30"/>
      <c r="L19" s="46"/>
      <c r="M19" s="43" t="s">
        <v>73</v>
      </c>
      <c r="N19" s="33">
        <v>15459</v>
      </c>
      <c r="O19" s="33">
        <v>1921</v>
      </c>
      <c r="P19" s="39">
        <f t="shared" si="0"/>
        <v>17380</v>
      </c>
    </row>
    <row r="20" ht="26.1" customHeight="1" spans="8:16">
      <c r="H20" s="12" t="s">
        <v>42</v>
      </c>
      <c r="I20" s="12"/>
      <c r="J20" s="35"/>
      <c r="K20" s="30"/>
      <c r="L20" s="46"/>
      <c r="M20" s="43" t="s">
        <v>74</v>
      </c>
      <c r="N20" s="33">
        <v>4863</v>
      </c>
      <c r="O20" s="33">
        <v>164</v>
      </c>
      <c r="P20" s="39">
        <f t="shared" si="0"/>
        <v>5027</v>
      </c>
    </row>
    <row r="21" ht="26.1" customHeight="1" spans="8:16">
      <c r="H21" s="12" t="s">
        <v>75</v>
      </c>
      <c r="I21" s="12" t="s">
        <v>18</v>
      </c>
      <c r="J21" s="35">
        <f>O12+O18+O19+O20</f>
        <v>2734</v>
      </c>
      <c r="K21" s="30"/>
      <c r="L21" s="46"/>
      <c r="M21" s="43" t="s">
        <v>76</v>
      </c>
      <c r="N21" s="33">
        <v>0</v>
      </c>
      <c r="O21" s="33">
        <v>0</v>
      </c>
      <c r="P21" s="39">
        <f t="shared" si="0"/>
        <v>0</v>
      </c>
    </row>
    <row r="22" ht="26.1" customHeight="1" spans="8:16">
      <c r="H22" s="12" t="s">
        <v>42</v>
      </c>
      <c r="I22" s="12"/>
      <c r="J22" s="35"/>
      <c r="K22" s="30"/>
      <c r="L22" s="46"/>
      <c r="M22" s="43" t="s">
        <v>77</v>
      </c>
      <c r="N22" s="33">
        <v>0</v>
      </c>
      <c r="O22" s="33">
        <v>0</v>
      </c>
      <c r="P22" s="39">
        <f t="shared" si="0"/>
        <v>0</v>
      </c>
    </row>
    <row r="23" ht="26.1" customHeight="1" spans="8:16">
      <c r="H23" s="12" t="s">
        <v>52</v>
      </c>
      <c r="I23" s="12" t="s">
        <v>18</v>
      </c>
      <c r="J23" s="35">
        <f>O17</f>
        <v>19.5</v>
      </c>
      <c r="K23" s="30"/>
      <c r="L23" s="46"/>
      <c r="M23" s="43" t="s">
        <v>78</v>
      </c>
      <c r="N23" s="33">
        <v>0</v>
      </c>
      <c r="O23" s="33">
        <v>0</v>
      </c>
      <c r="P23" s="39">
        <f t="shared" si="0"/>
        <v>0</v>
      </c>
    </row>
    <row r="24" ht="26.1" customHeight="1" spans="8:16">
      <c r="H24" s="12" t="s">
        <v>42</v>
      </c>
      <c r="I24" s="12"/>
      <c r="J24" s="35"/>
      <c r="K24" s="30"/>
      <c r="L24" s="46"/>
      <c r="M24" s="43" t="s">
        <v>79</v>
      </c>
      <c r="N24" s="33">
        <v>0</v>
      </c>
      <c r="O24" s="33">
        <v>0</v>
      </c>
      <c r="P24" s="39">
        <f t="shared" si="0"/>
        <v>0</v>
      </c>
    </row>
    <row r="25" ht="26.1" customHeight="1" spans="8:16">
      <c r="H25" s="12" t="s">
        <v>58</v>
      </c>
      <c r="I25" s="12" t="s">
        <v>18</v>
      </c>
      <c r="J25" s="35">
        <f>(O5+O6+O7)</f>
        <v>1089.19</v>
      </c>
      <c r="K25" s="30"/>
      <c r="L25" s="46"/>
      <c r="M25" s="43" t="s">
        <v>80</v>
      </c>
      <c r="N25" s="33">
        <v>58.62</v>
      </c>
      <c r="O25" s="33">
        <v>90.94</v>
      </c>
      <c r="P25" s="39">
        <f t="shared" si="0"/>
        <v>149.56</v>
      </c>
    </row>
    <row r="26" ht="26.1" customHeight="1" spans="8:16">
      <c r="H26" s="25" t="s">
        <v>42</v>
      </c>
      <c r="I26" s="25"/>
      <c r="J26" s="45"/>
      <c r="K26" s="48"/>
      <c r="L26" s="49"/>
      <c r="M26" s="32" t="s">
        <v>81</v>
      </c>
      <c r="N26" s="33">
        <v>0</v>
      </c>
      <c r="O26" s="33">
        <v>0</v>
      </c>
      <c r="P26" s="39">
        <f t="shared" si="0"/>
        <v>0</v>
      </c>
    </row>
    <row r="27" ht="26.1" customHeight="1" spans="8:16">
      <c r="H27" s="25"/>
      <c r="I27" s="25"/>
      <c r="J27" s="45"/>
      <c r="K27" s="50"/>
      <c r="L27" s="51"/>
      <c r="M27" s="32" t="s">
        <v>82</v>
      </c>
      <c r="N27" s="33">
        <v>15180</v>
      </c>
      <c r="O27" s="33">
        <v>0</v>
      </c>
      <c r="P27" s="39">
        <f t="shared" si="0"/>
        <v>15180</v>
      </c>
    </row>
    <row r="28" ht="26.1" customHeight="1" spans="8:16">
      <c r="H28" s="26" t="s">
        <v>83</v>
      </c>
      <c r="I28" s="26" t="s">
        <v>64</v>
      </c>
      <c r="J28" s="52"/>
      <c r="L28" s="28"/>
      <c r="M28" s="29"/>
      <c r="N28" s="27"/>
      <c r="O28" s="27"/>
      <c r="P28" s="27"/>
    </row>
    <row r="29" ht="26.1" customHeight="1" spans="12:16">
      <c r="L29" s="53" t="s">
        <v>84</v>
      </c>
      <c r="M29" s="54">
        <v>4050</v>
      </c>
      <c r="N29" s="27"/>
      <c r="O29" s="27"/>
      <c r="P29" s="27"/>
    </row>
    <row r="30" ht="26.1" customHeight="1" spans="12:16">
      <c r="L30" s="55" t="s">
        <v>85</v>
      </c>
      <c r="M30" s="54">
        <v>0</v>
      </c>
      <c r="N30" s="27"/>
      <c r="O30" s="27"/>
      <c r="P30" s="27"/>
    </row>
    <row r="31" ht="39" spans="12:16">
      <c r="L31" s="55" t="s">
        <v>86</v>
      </c>
      <c r="M31" s="54">
        <v>0</v>
      </c>
      <c r="N31" s="27"/>
      <c r="O31" s="27"/>
      <c r="P31" s="27"/>
    </row>
  </sheetData>
  <mergeCells count="5">
    <mergeCell ref="A1:D1"/>
    <mergeCell ref="H1:O1"/>
    <mergeCell ref="A3:A8"/>
    <mergeCell ref="A11:A12"/>
    <mergeCell ref="A13:A17"/>
  </mergeCell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2022年第一季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2017-01-13T02:17:00Z</dcterms:created>
  <cp:lastPrinted>2022-06-23T07:57:00Z</cp:lastPrinted>
  <dcterms:modified xsi:type="dcterms:W3CDTF">2022-06-29T00:59:04Z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F900A3777DCA4217ABFBCD4C7C7B7310</vt:lpwstr>
  </property>
</Properties>
</file>